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E49C701F-DD91-4805-A27B-DBDEAFEEF368}" xr6:coauthVersionLast="47" xr6:coauthVersionMax="47" xr10:uidLastSave="{00000000-0000-0000-0000-000000000000}"/>
  <bookViews>
    <workbookView xWindow="-120" yWindow="-120" windowWidth="20730" windowHeight="11160" tabRatio="624" xr2:uid="{00000000-000D-0000-FFFF-FFFF00000000}"/>
  </bookViews>
  <sheets>
    <sheet name="概要" sheetId="14" r:id="rId1"/>
    <sheet name="1" sheetId="1" r:id="rId2"/>
    <sheet name="2-1" sheetId="2" r:id="rId3"/>
    <sheet name="2-2" sheetId="3" r:id="rId4"/>
    <sheet name="2-3" sheetId="4" r:id="rId5"/>
    <sheet name="2-4" sheetId="6" r:id="rId6"/>
    <sheet name="2-5" sheetId="7" r:id="rId7"/>
    <sheet name="2-6" sheetId="8" r:id="rId8"/>
    <sheet name="2-7" sheetId="9" r:id="rId9"/>
    <sheet name="2-8" sheetId="10" r:id="rId10"/>
    <sheet name="2-9" sheetId="11" r:id="rId11"/>
    <sheet name="2-10" sheetId="12" r:id="rId12"/>
    <sheet name="3" sheetId="13" r:id="rId13"/>
  </sheets>
  <definedNames>
    <definedName name="_xlnm.Print_Area" localSheetId="1">'1'!$A:$J</definedName>
    <definedName name="_xlnm.Print_Area" localSheetId="2">'2-1'!$A:$H</definedName>
    <definedName name="_xlnm.Print_Area" localSheetId="0">概要!$A$1:$AH$57</definedName>
    <definedName name="_xlnm.Print_Titles" localSheetId="1">'1'!$7:$8</definedName>
    <definedName name="_xlnm.Print_Titles" localSheetId="2">'2-1'!$3:$5</definedName>
    <definedName name="_xlnm.Print_Titles" localSheetId="11">'2-10'!$A:$A</definedName>
    <definedName name="_xlnm.Print_Titles" localSheetId="3">'2-2'!$4:$7</definedName>
    <definedName name="_xlnm.Print_Titles" localSheetId="4">'2-3'!$7:$8</definedName>
    <definedName name="_xlnm.Print_Titles" localSheetId="5">'2-4'!$A:$A</definedName>
    <definedName name="_xlnm.Print_Titles" localSheetId="6">'2-5'!$A:$A</definedName>
    <definedName name="_xlnm.Print_Titles" localSheetId="7">'2-6'!$A:$A</definedName>
    <definedName name="_xlnm.Print_Titles" localSheetId="8">'2-7'!$A:$A</definedName>
    <definedName name="_xlnm.Print_Titles" localSheetId="9">'2-8'!$A:$B</definedName>
    <definedName name="_xlnm.Print_Titles" localSheetId="10">'2-9'!$A:$A</definedName>
    <definedName name="_xlnm.Print_Titles" localSheetId="12">'3'!$2:$4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O6" i="14" l="1"/>
  <c r="AO7" i="14"/>
  <c r="AO8" i="14"/>
  <c r="AO9" i="14"/>
  <c r="AO10" i="14"/>
  <c r="AO11" i="14"/>
  <c r="AO12" i="14"/>
  <c r="AO13" i="14"/>
  <c r="AO14" i="14"/>
  <c r="AO15" i="14"/>
  <c r="AO16" i="14"/>
  <c r="AO17" i="14"/>
  <c r="AO18" i="14"/>
  <c r="AO19" i="14"/>
  <c r="AO20" i="14"/>
  <c r="AO21" i="14"/>
  <c r="AO22" i="14"/>
  <c r="AO23" i="14"/>
  <c r="AO5" i="14"/>
  <c r="BC29" i="14" l="1"/>
  <c r="BZ26" i="14" s="1"/>
  <c r="BA29" i="14"/>
  <c r="BX26" i="14" s="1"/>
  <c r="AY29" i="14"/>
  <c r="BV28" i="14" s="1"/>
  <c r="AW29" i="14"/>
  <c r="BT28" i="14" s="1"/>
  <c r="AU29" i="14"/>
  <c r="BR26" i="14" s="1"/>
  <c r="AS29" i="14"/>
  <c r="BP26" i="14" s="1"/>
  <c r="AQ29" i="14"/>
  <c r="BN28" i="14" s="1"/>
  <c r="AO29" i="14"/>
  <c r="BL26" i="14" s="1"/>
  <c r="AM29" i="14"/>
  <c r="BJ26" i="14" s="1"/>
  <c r="BX28" i="14"/>
  <c r="BP28" i="14"/>
  <c r="BL28" i="14"/>
  <c r="BE29" i="14"/>
  <c r="BV26" i="14" l="1"/>
  <c r="BL27" i="14"/>
  <c r="BL29" i="14" s="1"/>
  <c r="BT26" i="14"/>
  <c r="BT27" i="14"/>
  <c r="BT29" i="14" s="1"/>
  <c r="BV27" i="14"/>
  <c r="BN26" i="14"/>
  <c r="BN27" i="14"/>
  <c r="BZ27" i="14"/>
  <c r="BJ28" i="14"/>
  <c r="BR28" i="14"/>
  <c r="BZ28" i="14"/>
  <c r="BR27" i="14"/>
  <c r="BJ27" i="14"/>
  <c r="CB27" i="14"/>
  <c r="CB28" i="14"/>
  <c r="BP27" i="14"/>
  <c r="BP29" i="14" s="1"/>
  <c r="BX27" i="14"/>
  <c r="BX29" i="14" s="1"/>
  <c r="CB26" i="14"/>
  <c r="V17" i="10"/>
  <c r="V16" i="10"/>
  <c r="V15" i="10"/>
  <c r="V14" i="10"/>
  <c r="V13" i="10"/>
  <c r="V12" i="10"/>
  <c r="V11" i="10"/>
  <c r="V10" i="10"/>
  <c r="V9" i="10"/>
  <c r="V8" i="10"/>
  <c r="D16" i="10"/>
  <c r="D15" i="10"/>
  <c r="D14" i="10"/>
  <c r="D13" i="10"/>
  <c r="D12" i="10"/>
  <c r="D11" i="10"/>
  <c r="D10" i="10"/>
  <c r="D9" i="10"/>
  <c r="D8" i="10"/>
  <c r="F16" i="10"/>
  <c r="F15" i="10"/>
  <c r="F14" i="10"/>
  <c r="F13" i="10"/>
  <c r="F12" i="10"/>
  <c r="F11" i="10"/>
  <c r="F10" i="10"/>
  <c r="F9" i="10"/>
  <c r="F8" i="10"/>
  <c r="H16" i="10"/>
  <c r="H15" i="10"/>
  <c r="H14" i="10"/>
  <c r="H13" i="10"/>
  <c r="H12" i="10"/>
  <c r="H11" i="10"/>
  <c r="H10" i="10"/>
  <c r="H9" i="10"/>
  <c r="H8" i="10"/>
  <c r="J16" i="10"/>
  <c r="J15" i="10"/>
  <c r="J14" i="10"/>
  <c r="J13" i="10"/>
  <c r="J12" i="10"/>
  <c r="J11" i="10"/>
  <c r="J10" i="10"/>
  <c r="J9" i="10"/>
  <c r="J8" i="10"/>
  <c r="L16" i="10"/>
  <c r="L15" i="10"/>
  <c r="L14" i="10"/>
  <c r="L13" i="10"/>
  <c r="L12" i="10"/>
  <c r="L11" i="10"/>
  <c r="L10" i="10"/>
  <c r="L9" i="10"/>
  <c r="L8" i="10"/>
  <c r="N17" i="10"/>
  <c r="N16" i="10"/>
  <c r="N15" i="10"/>
  <c r="N14" i="10"/>
  <c r="N13" i="10"/>
  <c r="N12" i="10"/>
  <c r="N11" i="10"/>
  <c r="N10" i="10"/>
  <c r="N9" i="10"/>
  <c r="N8" i="10"/>
  <c r="P16" i="10"/>
  <c r="P15" i="10"/>
  <c r="P14" i="10"/>
  <c r="P13" i="10"/>
  <c r="P12" i="10"/>
  <c r="P11" i="10"/>
  <c r="P10" i="10"/>
  <c r="P9" i="10"/>
  <c r="P8" i="10"/>
  <c r="R17" i="10"/>
  <c r="R16" i="10"/>
  <c r="R15" i="10"/>
  <c r="R14" i="10"/>
  <c r="R13" i="10"/>
  <c r="R12" i="10"/>
  <c r="R11" i="10"/>
  <c r="R10" i="10"/>
  <c r="R9" i="10"/>
  <c r="R8" i="10"/>
  <c r="T17" i="10"/>
  <c r="T16" i="10"/>
  <c r="T15" i="10"/>
  <c r="T14" i="10"/>
  <c r="T13" i="10"/>
  <c r="T12" i="10"/>
  <c r="T11" i="10"/>
  <c r="T10" i="10"/>
  <c r="T7" i="10" s="1"/>
  <c r="T9" i="10"/>
  <c r="T8" i="10"/>
  <c r="CB29" i="14" l="1"/>
  <c r="BV29" i="14"/>
  <c r="BR29" i="14"/>
  <c r="BJ29" i="14"/>
  <c r="BN29" i="14"/>
  <c r="BZ29" i="14"/>
  <c r="X17" i="10"/>
  <c r="X16" i="10"/>
  <c r="X15" i="10"/>
  <c r="X14" i="10"/>
  <c r="X13" i="10"/>
  <c r="X12" i="10"/>
  <c r="X11" i="10"/>
  <c r="X10" i="10"/>
  <c r="X9" i="10"/>
  <c r="X8" i="10"/>
  <c r="Z17" i="10"/>
  <c r="Z16" i="10"/>
  <c r="Z15" i="10"/>
  <c r="Z14" i="10"/>
  <c r="Z13" i="10"/>
  <c r="Z12" i="10"/>
  <c r="Z11" i="10"/>
  <c r="Z10" i="10"/>
  <c r="Z9" i="10"/>
  <c r="Z8" i="10"/>
  <c r="AF17" i="10" l="1"/>
  <c r="AF16" i="10"/>
  <c r="AF15" i="10"/>
  <c r="AF14" i="10"/>
  <c r="AF13" i="10"/>
  <c r="AF12" i="10"/>
  <c r="AF11" i="10"/>
  <c r="AF10" i="10"/>
  <c r="AF9" i="10"/>
  <c r="AF8" i="10"/>
  <c r="AD17" i="10"/>
  <c r="AD16" i="10"/>
  <c r="AD15" i="10"/>
  <c r="AD14" i="10"/>
  <c r="AD13" i="10"/>
  <c r="AD12" i="10"/>
  <c r="AD11" i="10"/>
  <c r="AD10" i="10"/>
  <c r="AD9" i="10"/>
  <c r="AD8" i="10"/>
  <c r="AB17" i="10"/>
  <c r="AB16" i="10"/>
  <c r="AB15" i="10"/>
  <c r="AB14" i="10"/>
  <c r="AB13" i="10"/>
  <c r="AB12" i="10"/>
  <c r="AB11" i="10"/>
  <c r="AB10" i="10"/>
  <c r="AB9" i="10"/>
  <c r="AB8" i="10"/>
  <c r="D122" i="1" l="1"/>
  <c r="AH7" i="11" l="1"/>
  <c r="AH6" i="11" s="1"/>
  <c r="AI7" i="11"/>
  <c r="AI6" i="11" s="1"/>
  <c r="AM7" i="11"/>
  <c r="AM6" i="11" s="1"/>
  <c r="AN7" i="11"/>
  <c r="AN6" i="11" s="1"/>
  <c r="AO7" i="11"/>
  <c r="AR7" i="11"/>
  <c r="AT7" i="11" s="1"/>
  <c r="AS7" i="11"/>
  <c r="AS6" i="11" s="1"/>
  <c r="B7" i="11"/>
  <c r="F7" i="11"/>
  <c r="F6" i="11" s="1"/>
  <c r="V7" i="8"/>
  <c r="Y7" i="8" s="1"/>
  <c r="C25" i="8"/>
  <c r="AJ7" i="11" l="1"/>
  <c r="AJ6" i="11"/>
  <c r="AO6" i="11"/>
  <c r="AR6" i="11"/>
  <c r="AT6" i="11" s="1"/>
  <c r="J5" i="13"/>
  <c r="C11" i="7"/>
  <c r="C15" i="7"/>
  <c r="J66" i="13" l="1"/>
  <c r="AI6" i="12" l="1"/>
  <c r="AH6" i="12"/>
  <c r="E28" i="3"/>
  <c r="N28" i="3"/>
  <c r="K28" i="3"/>
  <c r="H28" i="3"/>
  <c r="AO28" i="6"/>
  <c r="AL28" i="6"/>
  <c r="AI27" i="6"/>
  <c r="AI28" i="6"/>
  <c r="AC28" i="6"/>
  <c r="W26" i="6"/>
  <c r="W27" i="6"/>
  <c r="W28" i="6"/>
  <c r="T26" i="6"/>
  <c r="T27" i="6"/>
  <c r="T28" i="6"/>
  <c r="Q26" i="6"/>
  <c r="Q27" i="6"/>
  <c r="Q28" i="6"/>
  <c r="N26" i="6"/>
  <c r="N27" i="6"/>
  <c r="N28" i="6"/>
  <c r="K26" i="6"/>
  <c r="K27" i="6"/>
  <c r="K28" i="6"/>
  <c r="H27" i="6"/>
  <c r="H28" i="6"/>
  <c r="B28" i="6"/>
  <c r="B23" i="6"/>
  <c r="E26" i="6"/>
  <c r="E27" i="6"/>
  <c r="E28" i="6"/>
  <c r="K15" i="7"/>
  <c r="D15" i="7"/>
  <c r="AD17" i="8"/>
  <c r="G7" i="11"/>
  <c r="C7" i="11" l="1"/>
  <c r="U10" i="11"/>
  <c r="B8" i="7"/>
  <c r="B22" i="7"/>
  <c r="B9" i="7"/>
  <c r="B10" i="7"/>
  <c r="C29" i="4"/>
  <c r="D7" i="10" l="1"/>
  <c r="D6" i="10" s="1"/>
  <c r="H6" i="12" l="1"/>
  <c r="B6" i="12" l="1"/>
  <c r="C6" i="12"/>
  <c r="E6" i="12"/>
  <c r="D6" i="12"/>
  <c r="G6" i="12"/>
  <c r="F6" i="12"/>
  <c r="J6" i="13" l="1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BS13" i="11"/>
  <c r="BS12" i="11"/>
  <c r="BS11" i="11"/>
  <c r="BS10" i="11"/>
  <c r="BS9" i="11"/>
  <c r="BS8" i="11"/>
  <c r="BR7" i="11"/>
  <c r="BQ7" i="11"/>
  <c r="BQ6" i="11" s="1"/>
  <c r="BN13" i="11"/>
  <c r="BN12" i="11"/>
  <c r="BN11" i="11"/>
  <c r="BN10" i="11"/>
  <c r="BN9" i="11"/>
  <c r="BN8" i="11"/>
  <c r="BM7" i="11"/>
  <c r="BL7" i="11"/>
  <c r="BL6" i="11" s="1"/>
  <c r="BI13" i="11"/>
  <c r="BI12" i="11"/>
  <c r="BI11" i="11"/>
  <c r="BI10" i="11"/>
  <c r="BI9" i="11"/>
  <c r="BI8" i="11"/>
  <c r="BH7" i="11"/>
  <c r="BG7" i="11"/>
  <c r="BG6" i="11" s="1"/>
  <c r="BD13" i="11"/>
  <c r="BD12" i="11"/>
  <c r="BD11" i="11"/>
  <c r="BD10" i="11"/>
  <c r="BD9" i="11"/>
  <c r="BD8" i="11"/>
  <c r="BC7" i="11"/>
  <c r="BB7" i="11"/>
  <c r="BB6" i="11" s="1"/>
  <c r="AY13" i="11"/>
  <c r="AY12" i="11"/>
  <c r="AY11" i="11"/>
  <c r="AY10" i="11"/>
  <c r="AY9" i="11"/>
  <c r="AY8" i="11"/>
  <c r="AX7" i="11"/>
  <c r="AW7" i="11"/>
  <c r="AW6" i="11" s="1"/>
  <c r="AT13" i="11"/>
  <c r="AT12" i="11"/>
  <c r="AT11" i="11"/>
  <c r="AT10" i="11"/>
  <c r="AT9" i="11"/>
  <c r="AT8" i="11"/>
  <c r="AO13" i="11"/>
  <c r="AO12" i="11"/>
  <c r="AO11" i="11"/>
  <c r="AO10" i="11"/>
  <c r="AO9" i="11"/>
  <c r="AO8" i="11"/>
  <c r="AJ13" i="11"/>
  <c r="AJ12" i="11"/>
  <c r="AJ11" i="11"/>
  <c r="AJ10" i="11"/>
  <c r="AJ9" i="11"/>
  <c r="AJ8" i="11"/>
  <c r="AE13" i="11"/>
  <c r="AE12" i="11"/>
  <c r="AE11" i="11"/>
  <c r="AE10" i="11"/>
  <c r="AE9" i="11"/>
  <c r="AE8" i="11"/>
  <c r="AD7" i="11"/>
  <c r="AC7" i="11"/>
  <c r="AC6" i="11" s="1"/>
  <c r="D12" i="11"/>
  <c r="D11" i="11"/>
  <c r="D9" i="11"/>
  <c r="D8" i="11"/>
  <c r="H13" i="11"/>
  <c r="H12" i="11"/>
  <c r="H11" i="11"/>
  <c r="H9" i="11"/>
  <c r="H8" i="11"/>
  <c r="L13" i="11"/>
  <c r="L12" i="11"/>
  <c r="L11" i="11"/>
  <c r="L9" i="11"/>
  <c r="L8" i="11"/>
  <c r="P13" i="11"/>
  <c r="P12" i="11"/>
  <c r="P11" i="11"/>
  <c r="P9" i="11"/>
  <c r="P8" i="11"/>
  <c r="U13" i="11"/>
  <c r="U12" i="11"/>
  <c r="U11" i="11"/>
  <c r="U9" i="11"/>
  <c r="U8" i="11"/>
  <c r="Z8" i="11"/>
  <c r="Z9" i="11"/>
  <c r="Z10" i="11"/>
  <c r="Z11" i="11"/>
  <c r="Z12" i="11"/>
  <c r="Z13" i="11"/>
  <c r="Y7" i="11"/>
  <c r="Y6" i="11" s="1"/>
  <c r="X7" i="11"/>
  <c r="X6" i="11" s="1"/>
  <c r="T7" i="11"/>
  <c r="S7" i="11"/>
  <c r="S6" i="11" s="1"/>
  <c r="N7" i="11"/>
  <c r="N6" i="11" s="1"/>
  <c r="O7" i="11"/>
  <c r="O6" i="11" s="1"/>
  <c r="BH6" i="11" l="1"/>
  <c r="BI6" i="11" s="1"/>
  <c r="BI7" i="11"/>
  <c r="BS7" i="11"/>
  <c r="BR6" i="11"/>
  <c r="BS6" i="11" s="1"/>
  <c r="BN7" i="11"/>
  <c r="BM6" i="11"/>
  <c r="BN6" i="11" s="1"/>
  <c r="BD7" i="11"/>
  <c r="BC6" i="11"/>
  <c r="BD6" i="11" s="1"/>
  <c r="U7" i="11"/>
  <c r="T6" i="11"/>
  <c r="AY7" i="11"/>
  <c r="AX6" i="11"/>
  <c r="AY6" i="11" s="1"/>
  <c r="P6" i="11"/>
  <c r="U6" i="11"/>
  <c r="Z6" i="11"/>
  <c r="P7" i="11"/>
  <c r="AE7" i="11"/>
  <c r="AD6" i="11"/>
  <c r="AE6" i="11" s="1"/>
  <c r="Z7" i="11"/>
  <c r="K7" i="11"/>
  <c r="J7" i="11"/>
  <c r="J6" i="11" s="1"/>
  <c r="K6" i="11" l="1"/>
  <c r="L6" i="11" s="1"/>
  <c r="L7" i="11"/>
  <c r="D6" i="11"/>
  <c r="D7" i="11"/>
  <c r="G6" i="11"/>
  <c r="H6" i="11" s="1"/>
  <c r="H7" i="11"/>
  <c r="C7" i="10"/>
  <c r="N16" i="3" l="1"/>
  <c r="N17" i="3"/>
  <c r="N18" i="3"/>
  <c r="N19" i="3"/>
  <c r="N20" i="3"/>
  <c r="N21" i="3"/>
  <c r="N22" i="3"/>
  <c r="N23" i="3"/>
  <c r="N24" i="3"/>
  <c r="N25" i="3"/>
  <c r="N26" i="3"/>
  <c r="N27" i="3"/>
  <c r="N15" i="3"/>
  <c r="K16" i="3"/>
  <c r="K17" i="3"/>
  <c r="K18" i="3"/>
  <c r="K19" i="3"/>
  <c r="K20" i="3"/>
  <c r="K21" i="3"/>
  <c r="K22" i="3"/>
  <c r="K23" i="3"/>
  <c r="K24" i="3"/>
  <c r="K25" i="3"/>
  <c r="K26" i="3"/>
  <c r="K27" i="3"/>
  <c r="K15" i="3"/>
  <c r="E19" i="3"/>
  <c r="E20" i="3"/>
  <c r="E21" i="3"/>
  <c r="E22" i="3"/>
  <c r="E23" i="3"/>
  <c r="E24" i="3"/>
  <c r="E25" i="3"/>
  <c r="E26" i="3"/>
  <c r="E27" i="3"/>
  <c r="H16" i="3"/>
  <c r="H17" i="3"/>
  <c r="H18" i="3"/>
  <c r="H19" i="3"/>
  <c r="H20" i="3"/>
  <c r="H21" i="3"/>
  <c r="H22" i="3"/>
  <c r="H23" i="3"/>
  <c r="H24" i="3"/>
  <c r="H25" i="3"/>
  <c r="H26" i="3"/>
  <c r="H27" i="3"/>
  <c r="H15" i="3"/>
  <c r="S18" i="10" l="1"/>
  <c r="T18" i="10"/>
  <c r="U18" i="10"/>
  <c r="V18" i="10"/>
  <c r="W18" i="10"/>
  <c r="X18" i="10"/>
  <c r="Y18" i="10"/>
  <c r="Z18" i="10"/>
  <c r="AA18" i="10"/>
  <c r="AB18" i="10"/>
  <c r="AC18" i="10"/>
  <c r="AD18" i="10"/>
  <c r="AE18" i="10"/>
  <c r="AF18" i="10"/>
  <c r="S7" i="10"/>
  <c r="S6" i="10" s="1"/>
  <c r="U7" i="10"/>
  <c r="V7" i="10"/>
  <c r="W7" i="10"/>
  <c r="X7" i="10"/>
  <c r="Y7" i="10"/>
  <c r="Z7" i="10"/>
  <c r="AA7" i="10"/>
  <c r="AA6" i="10" s="1"/>
  <c r="AB7" i="10"/>
  <c r="AC7" i="10"/>
  <c r="AD7" i="10"/>
  <c r="AE7" i="10"/>
  <c r="AF7" i="10"/>
  <c r="AF6" i="10" s="1"/>
  <c r="G18" i="10"/>
  <c r="H18" i="10"/>
  <c r="I18" i="10"/>
  <c r="J18" i="10"/>
  <c r="K18" i="10"/>
  <c r="L18" i="10"/>
  <c r="M18" i="10"/>
  <c r="N18" i="10"/>
  <c r="O18" i="10"/>
  <c r="P18" i="10"/>
  <c r="E7" i="10"/>
  <c r="E6" i="10" s="1"/>
  <c r="F7" i="10"/>
  <c r="F6" i="10" s="1"/>
  <c r="G7" i="10"/>
  <c r="H7" i="10"/>
  <c r="I7" i="10"/>
  <c r="J7" i="10"/>
  <c r="K7" i="10"/>
  <c r="L7" i="10"/>
  <c r="L6" i="10" s="1"/>
  <c r="M7" i="10"/>
  <c r="N7" i="10"/>
  <c r="O7" i="10"/>
  <c r="P7" i="10"/>
  <c r="Q7" i="10"/>
  <c r="R18" i="10"/>
  <c r="Q18" i="10"/>
  <c r="AE6" i="10" l="1"/>
  <c r="AC6" i="10"/>
  <c r="AD6" i="10"/>
  <c r="AB6" i="10"/>
  <c r="X6" i="10"/>
  <c r="Q6" i="10"/>
  <c r="U6" i="10"/>
  <c r="Z6" i="10"/>
  <c r="P6" i="10"/>
  <c r="N6" i="10"/>
  <c r="M6" i="10"/>
  <c r="J6" i="10"/>
  <c r="I6" i="10"/>
  <c r="H6" i="10"/>
  <c r="O6" i="10"/>
  <c r="K6" i="10"/>
  <c r="G6" i="10"/>
  <c r="C6" i="10"/>
  <c r="R7" i="10"/>
  <c r="R6" i="10" s="1"/>
  <c r="Y6" i="10"/>
  <c r="W6" i="10"/>
  <c r="V6" i="10"/>
  <c r="T6" i="10"/>
  <c r="D7" i="9"/>
  <c r="D6" i="9" s="1"/>
  <c r="C7" i="9"/>
  <c r="C6" i="9"/>
  <c r="AR15" i="7"/>
  <c r="AQ15" i="7"/>
  <c r="AM15" i="7"/>
  <c r="AY15" i="7" l="1"/>
  <c r="AV15" i="7"/>
  <c r="S15" i="7"/>
  <c r="O15" i="7"/>
  <c r="L15" i="7"/>
  <c r="G15" i="7"/>
  <c r="T15" i="7"/>
  <c r="P15" i="7"/>
  <c r="L6" i="6"/>
  <c r="M6" i="6"/>
  <c r="C20" i="4"/>
  <c r="E9" i="3"/>
  <c r="E10" i="3"/>
  <c r="E11" i="3"/>
  <c r="E12" i="3"/>
  <c r="E13" i="3"/>
  <c r="E14" i="3"/>
  <c r="E15" i="3"/>
  <c r="E16" i="3"/>
  <c r="E17" i="3"/>
  <c r="E18" i="3"/>
  <c r="E8" i="3"/>
  <c r="J15" i="7" l="1"/>
  <c r="G7" i="2"/>
  <c r="G8" i="2"/>
  <c r="G9" i="2"/>
  <c r="G10" i="2"/>
  <c r="G11" i="2"/>
  <c r="D6" i="2"/>
  <c r="D7" i="2"/>
  <c r="D8" i="2"/>
  <c r="AM5" i="14" s="1"/>
  <c r="D9" i="2"/>
  <c r="AM6" i="14" s="1"/>
  <c r="D10" i="2"/>
  <c r="AM7" i="14" s="1"/>
  <c r="G18" i="2"/>
  <c r="E9" i="1"/>
  <c r="H9" i="1" s="1"/>
  <c r="H19" i="1"/>
  <c r="I19" i="1"/>
  <c r="H27" i="1"/>
  <c r="I27" i="1"/>
  <c r="H28" i="1"/>
  <c r="I28" i="1"/>
  <c r="H29" i="1"/>
  <c r="I29" i="1"/>
  <c r="H30" i="1"/>
  <c r="I30" i="1"/>
  <c r="H32" i="1"/>
  <c r="I32" i="1"/>
  <c r="H42" i="1"/>
  <c r="I42" i="1"/>
  <c r="E10" i="1"/>
  <c r="H10" i="1" s="1"/>
  <c r="E11" i="1"/>
  <c r="H11" i="1" s="1"/>
  <c r="E12" i="1"/>
  <c r="H12" i="1" s="1"/>
  <c r="E13" i="1"/>
  <c r="H13" i="1" s="1"/>
  <c r="E14" i="1"/>
  <c r="H14" i="1" s="1"/>
  <c r="E15" i="1"/>
  <c r="I15" i="1" s="1"/>
  <c r="E16" i="1"/>
  <c r="I16" i="1" s="1"/>
  <c r="E17" i="1"/>
  <c r="H17" i="1" s="1"/>
  <c r="E18" i="1"/>
  <c r="I18" i="1" s="1"/>
  <c r="E20" i="1"/>
  <c r="H20" i="1" s="1"/>
  <c r="E21" i="1"/>
  <c r="H21" i="1" s="1"/>
  <c r="E26" i="1"/>
  <c r="H26" i="1" s="1"/>
  <c r="E31" i="1"/>
  <c r="I31" i="1" s="1"/>
  <c r="E33" i="1"/>
  <c r="H33" i="1" s="1"/>
  <c r="E34" i="1"/>
  <c r="I34" i="1" s="1"/>
  <c r="E35" i="1"/>
  <c r="H35" i="1" s="1"/>
  <c r="E36" i="1"/>
  <c r="I36" i="1" s="1"/>
  <c r="E37" i="1"/>
  <c r="H37" i="1" s="1"/>
  <c r="E38" i="1"/>
  <c r="H38" i="1" s="1"/>
  <c r="E39" i="1"/>
  <c r="I39" i="1" s="1"/>
  <c r="E40" i="1"/>
  <c r="I40" i="1" s="1"/>
  <c r="E41" i="1"/>
  <c r="I41" i="1" s="1"/>
  <c r="E43" i="1"/>
  <c r="I43" i="1" s="1"/>
  <c r="D42" i="1"/>
  <c r="D43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H7" i="2" l="1"/>
  <c r="H39" i="1"/>
  <c r="I9" i="1"/>
  <c r="I26" i="1"/>
  <c r="I11" i="1"/>
  <c r="I38" i="1"/>
  <c r="H34" i="1"/>
  <c r="H10" i="2"/>
  <c r="H9" i="2"/>
  <c r="H8" i="2"/>
  <c r="H43" i="1"/>
  <c r="H41" i="1"/>
  <c r="H40" i="1"/>
  <c r="I37" i="1"/>
  <c r="H36" i="1"/>
  <c r="I35" i="1"/>
  <c r="I33" i="1"/>
  <c r="H31" i="1"/>
  <c r="I21" i="1"/>
  <c r="I20" i="1"/>
  <c r="H18" i="1"/>
  <c r="I17" i="1"/>
  <c r="H16" i="1"/>
  <c r="H15" i="1"/>
  <c r="I14" i="1"/>
  <c r="I13" i="1"/>
  <c r="I12" i="1"/>
  <c r="I10" i="1"/>
  <c r="H7" i="9"/>
  <c r="H6" i="9" s="1"/>
  <c r="G7" i="9"/>
  <c r="G6" i="9" s="1"/>
  <c r="L7" i="9"/>
  <c r="L6" i="9" s="1"/>
  <c r="K7" i="9"/>
  <c r="P7" i="9"/>
  <c r="P6" i="9" s="1"/>
  <c r="O7" i="9"/>
  <c r="O6" i="9" s="1"/>
  <c r="T7" i="9"/>
  <c r="T6" i="9" s="1"/>
  <c r="S7" i="9"/>
  <c r="S6" i="9" s="1"/>
  <c r="B11" i="9"/>
  <c r="B10" i="9"/>
  <c r="B9" i="9"/>
  <c r="B8" i="9"/>
  <c r="F11" i="9"/>
  <c r="F10" i="9"/>
  <c r="F9" i="9"/>
  <c r="F8" i="9"/>
  <c r="J11" i="9"/>
  <c r="J10" i="9"/>
  <c r="J9" i="9"/>
  <c r="J8" i="9"/>
  <c r="N11" i="9"/>
  <c r="N10" i="9"/>
  <c r="N9" i="9"/>
  <c r="N8" i="9"/>
  <c r="R11" i="9"/>
  <c r="R10" i="9"/>
  <c r="R9" i="9"/>
  <c r="R8" i="9"/>
  <c r="BH7" i="9"/>
  <c r="BH6" i="9" s="1"/>
  <c r="BG7" i="9"/>
  <c r="BG6" i="9" s="1"/>
  <c r="BF11" i="9"/>
  <c r="BF10" i="9"/>
  <c r="BF9" i="9"/>
  <c r="BF8" i="9"/>
  <c r="BD7" i="9"/>
  <c r="BD6" i="9" s="1"/>
  <c r="BC7" i="9"/>
  <c r="BC6" i="9" s="1"/>
  <c r="BB11" i="9"/>
  <c r="BB10" i="9"/>
  <c r="BB9" i="9"/>
  <c r="BB8" i="9"/>
  <c r="AZ7" i="9"/>
  <c r="AZ6" i="9" s="1"/>
  <c r="AY7" i="9"/>
  <c r="AY6" i="9" s="1"/>
  <c r="AX11" i="9"/>
  <c r="AX10" i="9"/>
  <c r="AX9" i="9"/>
  <c r="AX8" i="9"/>
  <c r="AV7" i="9"/>
  <c r="AV6" i="9" s="1"/>
  <c r="AU7" i="9"/>
  <c r="AU6" i="9" s="1"/>
  <c r="AT11" i="9"/>
  <c r="AT10" i="9"/>
  <c r="AT9" i="9"/>
  <c r="AT8" i="9"/>
  <c r="AR7" i="9"/>
  <c r="AR6" i="9" s="1"/>
  <c r="AQ7" i="9"/>
  <c r="AQ6" i="9" s="1"/>
  <c r="AP11" i="9"/>
  <c r="AP10" i="9"/>
  <c r="AP9" i="9"/>
  <c r="AP8" i="9"/>
  <c r="AN7" i="9"/>
  <c r="AN6" i="9" s="1"/>
  <c r="AM7" i="9"/>
  <c r="AL11" i="9"/>
  <c r="AL10" i="9"/>
  <c r="AL9" i="9"/>
  <c r="AL8" i="9"/>
  <c r="AJ7" i="9"/>
  <c r="AJ6" i="9" s="1"/>
  <c r="AI7" i="9"/>
  <c r="AI6" i="9" s="1"/>
  <c r="AH11" i="9"/>
  <c r="AH10" i="9"/>
  <c r="AH9" i="9"/>
  <c r="AH8" i="9"/>
  <c r="AF7" i="9"/>
  <c r="AF6" i="9" s="1"/>
  <c r="AE7" i="9"/>
  <c r="AE6" i="9" s="1"/>
  <c r="AD11" i="9"/>
  <c r="AD10" i="9"/>
  <c r="AD9" i="9"/>
  <c r="AD8" i="9"/>
  <c r="AB7" i="9"/>
  <c r="AB6" i="9" s="1"/>
  <c r="AA7" i="9"/>
  <c r="AA6" i="9" s="1"/>
  <c r="Z11" i="9"/>
  <c r="Z10" i="9"/>
  <c r="Z9" i="9"/>
  <c r="Z8" i="9"/>
  <c r="V8" i="9"/>
  <c r="V9" i="9"/>
  <c r="V10" i="9"/>
  <c r="V11" i="9"/>
  <c r="X7" i="9"/>
  <c r="X6" i="9" s="1"/>
  <c r="W7" i="9"/>
  <c r="W6" i="9" s="1"/>
  <c r="AX6" i="9" l="1"/>
  <c r="V6" i="9"/>
  <c r="Y8" i="9" s="1"/>
  <c r="AL7" i="9"/>
  <c r="AM6" i="9"/>
  <c r="K6" i="9"/>
  <c r="J6" i="9" s="1"/>
  <c r="M10" i="9" s="1"/>
  <c r="V7" i="9"/>
  <c r="AH6" i="9"/>
  <c r="AK10" i="9" s="1"/>
  <c r="N6" i="9"/>
  <c r="Q11" i="9" s="1"/>
  <c r="AP7" i="9"/>
  <c r="R7" i="9"/>
  <c r="AT6" i="9"/>
  <c r="AW10" i="9" s="1"/>
  <c r="J7" i="9"/>
  <c r="AD6" i="9"/>
  <c r="AG11" i="9" s="1"/>
  <c r="AL6" i="9"/>
  <c r="BA10" i="9"/>
  <c r="N7" i="9"/>
  <c r="F6" i="9"/>
  <c r="I11" i="9" s="1"/>
  <c r="BB6" i="9"/>
  <c r="BE11" i="9" s="1"/>
  <c r="AD7" i="9"/>
  <c r="BB7" i="9"/>
  <c r="F7" i="9"/>
  <c r="Z7" i="9"/>
  <c r="AH7" i="9"/>
  <c r="AT7" i="9"/>
  <c r="AX7" i="9"/>
  <c r="B7" i="9"/>
  <c r="B6" i="9"/>
  <c r="R6" i="9"/>
  <c r="U9" i="9" s="1"/>
  <c r="BF6" i="9"/>
  <c r="BI11" i="9" s="1"/>
  <c r="BF7" i="9"/>
  <c r="AP6" i="9"/>
  <c r="AS11" i="9" s="1"/>
  <c r="Z6" i="9"/>
  <c r="AC10" i="9" s="1"/>
  <c r="C6" i="8"/>
  <c r="D6" i="8"/>
  <c r="B17" i="8"/>
  <c r="B16" i="8"/>
  <c r="B15" i="8"/>
  <c r="B14" i="8"/>
  <c r="B13" i="8"/>
  <c r="B12" i="8"/>
  <c r="B11" i="8"/>
  <c r="B10" i="8"/>
  <c r="B9" i="8"/>
  <c r="B8" i="8"/>
  <c r="B7" i="8"/>
  <c r="F17" i="8"/>
  <c r="F16" i="8"/>
  <c r="F15" i="8"/>
  <c r="F14" i="8"/>
  <c r="F13" i="8"/>
  <c r="F12" i="8"/>
  <c r="F11" i="8"/>
  <c r="F10" i="8"/>
  <c r="F9" i="8"/>
  <c r="F8" i="8"/>
  <c r="F7" i="8"/>
  <c r="J17" i="8"/>
  <c r="J16" i="8"/>
  <c r="J15" i="8"/>
  <c r="J14" i="8"/>
  <c r="J13" i="8"/>
  <c r="J12" i="8"/>
  <c r="J11" i="8"/>
  <c r="J10" i="8"/>
  <c r="J9" i="8"/>
  <c r="J8" i="8"/>
  <c r="J7" i="8"/>
  <c r="N17" i="8"/>
  <c r="N16" i="8"/>
  <c r="N15" i="8"/>
  <c r="N14" i="8"/>
  <c r="N13" i="8"/>
  <c r="N12" i="8"/>
  <c r="N11" i="8"/>
  <c r="N10" i="8"/>
  <c r="N9" i="8"/>
  <c r="N8" i="8"/>
  <c r="N7" i="8"/>
  <c r="R17" i="8"/>
  <c r="R16" i="8"/>
  <c r="R15" i="8"/>
  <c r="R14" i="8"/>
  <c r="R13" i="8"/>
  <c r="R12" i="8"/>
  <c r="R11" i="8"/>
  <c r="R10" i="8"/>
  <c r="R9" i="8"/>
  <c r="R8" i="8"/>
  <c r="R7" i="8"/>
  <c r="AT17" i="8"/>
  <c r="AT16" i="8"/>
  <c r="AT15" i="8"/>
  <c r="AT14" i="8"/>
  <c r="AT13" i="8"/>
  <c r="AT12" i="8"/>
  <c r="AT11" i="8"/>
  <c r="AT10" i="8"/>
  <c r="AT9" i="8"/>
  <c r="AT8" i="8"/>
  <c r="AT7" i="8"/>
  <c r="AV6" i="8"/>
  <c r="AQ6" i="8"/>
  <c r="AU6" i="8"/>
  <c r="AP17" i="8"/>
  <c r="AP16" i="8"/>
  <c r="AP15" i="8"/>
  <c r="AP14" i="8"/>
  <c r="AP13" i="8"/>
  <c r="AP12" i="8"/>
  <c r="AP11" i="8"/>
  <c r="AP10" i="8"/>
  <c r="AP9" i="8"/>
  <c r="AP8" i="8"/>
  <c r="AP7" i="8"/>
  <c r="AL17" i="8"/>
  <c r="AL16" i="8"/>
  <c r="AL15" i="8"/>
  <c r="AL14" i="8"/>
  <c r="AL13" i="8"/>
  <c r="AL12" i="8"/>
  <c r="AL11" i="8"/>
  <c r="AL10" i="8"/>
  <c r="AL9" i="8"/>
  <c r="AL8" i="8"/>
  <c r="AL7" i="8"/>
  <c r="AH17" i="8"/>
  <c r="AH16" i="8"/>
  <c r="AH15" i="8"/>
  <c r="AH14" i="8"/>
  <c r="AH13" i="8"/>
  <c r="AH12" i="8"/>
  <c r="AH11" i="8"/>
  <c r="AH10" i="8"/>
  <c r="AH9" i="8"/>
  <c r="AH8" i="8"/>
  <c r="AH7" i="8"/>
  <c r="AD16" i="8"/>
  <c r="AD15" i="8"/>
  <c r="AD14" i="8"/>
  <c r="AD13" i="8"/>
  <c r="AD12" i="8"/>
  <c r="AD11" i="8"/>
  <c r="AD10" i="8"/>
  <c r="AD9" i="8"/>
  <c r="AD8" i="8"/>
  <c r="AD7" i="8"/>
  <c r="Z17" i="8"/>
  <c r="Z16" i="8"/>
  <c r="Z15" i="8"/>
  <c r="Z14" i="8"/>
  <c r="Z13" i="8"/>
  <c r="Z12" i="8"/>
  <c r="Z11" i="8"/>
  <c r="Z10" i="8"/>
  <c r="Z9" i="8"/>
  <c r="Z8" i="8"/>
  <c r="Z7" i="8"/>
  <c r="V8" i="8"/>
  <c r="V11" i="8"/>
  <c r="V12" i="8"/>
  <c r="V13" i="8"/>
  <c r="V14" i="8"/>
  <c r="V15" i="8"/>
  <c r="V16" i="8"/>
  <c r="V17" i="8"/>
  <c r="AA6" i="8"/>
  <c r="AB6" i="8"/>
  <c r="AE6" i="8"/>
  <c r="AF6" i="8"/>
  <c r="AI6" i="8"/>
  <c r="AJ6" i="8"/>
  <c r="AM6" i="8"/>
  <c r="AN6" i="8"/>
  <c r="AR6" i="8"/>
  <c r="G6" i="8"/>
  <c r="H6" i="8"/>
  <c r="K6" i="8"/>
  <c r="L6" i="8"/>
  <c r="O6" i="8"/>
  <c r="P6" i="8"/>
  <c r="S6" i="8"/>
  <c r="T6" i="8"/>
  <c r="J37" i="8"/>
  <c r="J36" i="8"/>
  <c r="J35" i="8"/>
  <c r="J34" i="8"/>
  <c r="J33" i="8"/>
  <c r="J32" i="8"/>
  <c r="J31" i="8"/>
  <c r="J30" i="8"/>
  <c r="J29" i="8"/>
  <c r="J28" i="8"/>
  <c r="J27" i="8"/>
  <c r="J26" i="8"/>
  <c r="F37" i="8"/>
  <c r="F36" i="8"/>
  <c r="F35" i="8"/>
  <c r="F34" i="8"/>
  <c r="F33" i="8"/>
  <c r="F32" i="8"/>
  <c r="F31" i="8"/>
  <c r="F30" i="8"/>
  <c r="F29" i="8"/>
  <c r="F28" i="8"/>
  <c r="F27" i="8"/>
  <c r="F26" i="8"/>
  <c r="L25" i="8"/>
  <c r="K25" i="8"/>
  <c r="H25" i="8"/>
  <c r="G25" i="8"/>
  <c r="B27" i="8"/>
  <c r="B28" i="8"/>
  <c r="B29" i="8"/>
  <c r="B30" i="8"/>
  <c r="B31" i="8"/>
  <c r="B32" i="8"/>
  <c r="B33" i="8"/>
  <c r="B34" i="8"/>
  <c r="B35" i="8"/>
  <c r="B36" i="8"/>
  <c r="B37" i="8"/>
  <c r="B26" i="8"/>
  <c r="D25" i="8"/>
  <c r="B21" i="7"/>
  <c r="B20" i="7"/>
  <c r="B19" i="7"/>
  <c r="B18" i="7"/>
  <c r="B17" i="7"/>
  <c r="B16" i="7"/>
  <c r="B14" i="7"/>
  <c r="B13" i="7"/>
  <c r="B12" i="7"/>
  <c r="F22" i="7"/>
  <c r="F21" i="7"/>
  <c r="F20" i="7"/>
  <c r="F19" i="7"/>
  <c r="F18" i="7"/>
  <c r="F17" i="7"/>
  <c r="F16" i="7"/>
  <c r="F14" i="7"/>
  <c r="F13" i="7"/>
  <c r="F12" i="7"/>
  <c r="F10" i="7"/>
  <c r="F9" i="7"/>
  <c r="F8" i="7"/>
  <c r="J22" i="7"/>
  <c r="J21" i="7"/>
  <c r="J20" i="7"/>
  <c r="J19" i="7"/>
  <c r="J18" i="7"/>
  <c r="J17" i="7"/>
  <c r="J16" i="7"/>
  <c r="J14" i="7"/>
  <c r="J13" i="7"/>
  <c r="J12" i="7"/>
  <c r="J10" i="7"/>
  <c r="J9" i="7"/>
  <c r="J8" i="7"/>
  <c r="N22" i="7"/>
  <c r="N21" i="7"/>
  <c r="N20" i="7"/>
  <c r="N19" i="7"/>
  <c r="N18" i="7"/>
  <c r="N17" i="7"/>
  <c r="N16" i="7"/>
  <c r="N14" i="7"/>
  <c r="N13" i="7"/>
  <c r="N12" i="7"/>
  <c r="N10" i="7"/>
  <c r="N9" i="7"/>
  <c r="N8" i="7"/>
  <c r="R22" i="7"/>
  <c r="R21" i="7"/>
  <c r="R20" i="7"/>
  <c r="R19" i="7"/>
  <c r="R18" i="7"/>
  <c r="R17" i="7"/>
  <c r="R16" i="7"/>
  <c r="R14" i="7"/>
  <c r="R13" i="7"/>
  <c r="R12" i="7"/>
  <c r="R10" i="7"/>
  <c r="R9" i="7"/>
  <c r="R8" i="7"/>
  <c r="V22" i="7"/>
  <c r="V21" i="7"/>
  <c r="V20" i="7"/>
  <c r="V19" i="7"/>
  <c r="V18" i="7"/>
  <c r="V17" i="7"/>
  <c r="V16" i="7"/>
  <c r="V14" i="7"/>
  <c r="V13" i="7"/>
  <c r="V12" i="7"/>
  <c r="V10" i="7"/>
  <c r="V9" i="7"/>
  <c r="V8" i="7"/>
  <c r="BF22" i="7"/>
  <c r="BF21" i="7"/>
  <c r="BF20" i="7"/>
  <c r="BF19" i="7"/>
  <c r="BF18" i="7"/>
  <c r="BF17" i="7"/>
  <c r="BF16" i="7"/>
  <c r="BF14" i="7"/>
  <c r="BF13" i="7"/>
  <c r="BF12" i="7"/>
  <c r="BF10" i="7"/>
  <c r="BF9" i="7"/>
  <c r="BF8" i="7"/>
  <c r="BB22" i="7"/>
  <c r="BB21" i="7"/>
  <c r="BB20" i="7"/>
  <c r="BB19" i="7"/>
  <c r="BB18" i="7"/>
  <c r="BB17" i="7"/>
  <c r="BB16" i="7"/>
  <c r="BB14" i="7"/>
  <c r="BB13" i="7"/>
  <c r="BB12" i="7"/>
  <c r="BB10" i="7"/>
  <c r="BB9" i="7"/>
  <c r="BB8" i="7"/>
  <c r="AX22" i="7"/>
  <c r="AX21" i="7"/>
  <c r="AX20" i="7"/>
  <c r="AX19" i="7"/>
  <c r="AX18" i="7"/>
  <c r="AX17" i="7"/>
  <c r="AX16" i="7"/>
  <c r="AX14" i="7"/>
  <c r="AX13" i="7"/>
  <c r="AX12" i="7"/>
  <c r="AX10" i="7"/>
  <c r="AX9" i="7"/>
  <c r="AX8" i="7"/>
  <c r="AT22" i="7"/>
  <c r="AT21" i="7"/>
  <c r="AT20" i="7"/>
  <c r="AT19" i="7"/>
  <c r="AT18" i="7"/>
  <c r="AT17" i="7"/>
  <c r="AT16" i="7"/>
  <c r="AT14" i="7"/>
  <c r="AT13" i="7"/>
  <c r="AT12" i="7"/>
  <c r="AT10" i="7"/>
  <c r="AT9" i="7"/>
  <c r="AT8" i="7"/>
  <c r="AP22" i="7"/>
  <c r="AP21" i="7"/>
  <c r="AP20" i="7"/>
  <c r="AP19" i="7"/>
  <c r="AP18" i="7"/>
  <c r="AP17" i="7"/>
  <c r="AP16" i="7"/>
  <c r="AP14" i="7"/>
  <c r="AP13" i="7"/>
  <c r="AP12" i="7"/>
  <c r="AP10" i="7"/>
  <c r="AP9" i="7"/>
  <c r="AP8" i="7"/>
  <c r="AL22" i="7"/>
  <c r="AL21" i="7"/>
  <c r="AL20" i="7"/>
  <c r="AL19" i="7"/>
  <c r="AL18" i="7"/>
  <c r="AL17" i="7"/>
  <c r="AL16" i="7"/>
  <c r="AL14" i="7"/>
  <c r="AL13" i="7"/>
  <c r="AL12" i="7"/>
  <c r="AL10" i="7"/>
  <c r="AL9" i="7"/>
  <c r="AL8" i="7"/>
  <c r="AH22" i="7"/>
  <c r="AH21" i="7"/>
  <c r="AH20" i="7"/>
  <c r="AH19" i="7"/>
  <c r="AH18" i="7"/>
  <c r="AH17" i="7"/>
  <c r="AH16" i="7"/>
  <c r="AH14" i="7"/>
  <c r="AH13" i="7"/>
  <c r="AH12" i="7"/>
  <c r="AH10" i="7"/>
  <c r="AH9" i="7"/>
  <c r="AH8" i="7"/>
  <c r="AD22" i="7"/>
  <c r="AD21" i="7"/>
  <c r="AD20" i="7"/>
  <c r="AD19" i="7"/>
  <c r="AD18" i="7"/>
  <c r="AD17" i="7"/>
  <c r="AD16" i="7"/>
  <c r="AD14" i="7"/>
  <c r="AD13" i="7"/>
  <c r="AD12" i="7"/>
  <c r="AD10" i="7"/>
  <c r="AD9" i="7"/>
  <c r="AD8" i="7"/>
  <c r="Z8" i="7"/>
  <c r="Z9" i="7"/>
  <c r="Z10" i="7"/>
  <c r="Z12" i="7"/>
  <c r="Z13" i="7"/>
  <c r="Z14" i="7"/>
  <c r="Z16" i="7"/>
  <c r="Z17" i="7"/>
  <c r="Z18" i="7"/>
  <c r="Z19" i="7"/>
  <c r="Z20" i="7"/>
  <c r="Z21" i="7"/>
  <c r="Z22" i="7"/>
  <c r="BH15" i="7"/>
  <c r="BG15" i="7"/>
  <c r="H15" i="7"/>
  <c r="R15" i="7"/>
  <c r="X11" i="7"/>
  <c r="W11" i="7"/>
  <c r="T11" i="7"/>
  <c r="S11" i="7"/>
  <c r="P11" i="7"/>
  <c r="O11" i="7"/>
  <c r="L11" i="7"/>
  <c r="K11" i="7"/>
  <c r="H11" i="7"/>
  <c r="G11" i="7"/>
  <c r="D11" i="7"/>
  <c r="B11" i="7" s="1"/>
  <c r="BH11" i="7"/>
  <c r="BG11" i="7"/>
  <c r="BH7" i="7"/>
  <c r="BG7" i="7"/>
  <c r="D7" i="7"/>
  <c r="C7" i="7"/>
  <c r="C6" i="7" s="1"/>
  <c r="H7" i="7"/>
  <c r="G7" i="7"/>
  <c r="G6" i="7" s="1"/>
  <c r="L7" i="7"/>
  <c r="K7" i="7"/>
  <c r="K6" i="7" s="1"/>
  <c r="P7" i="7"/>
  <c r="O7" i="7"/>
  <c r="T7" i="7"/>
  <c r="S7" i="7"/>
  <c r="BD15" i="7"/>
  <c r="BC15" i="7"/>
  <c r="BC11" i="7"/>
  <c r="BD11" i="7"/>
  <c r="BD7" i="7"/>
  <c r="BC7" i="7"/>
  <c r="AZ15" i="7"/>
  <c r="AX15" i="7" s="1"/>
  <c r="AZ11" i="7"/>
  <c r="AZ7" i="7"/>
  <c r="AY11" i="7"/>
  <c r="AY7" i="7"/>
  <c r="AU15" i="7"/>
  <c r="AT15" i="7" s="1"/>
  <c r="AV11" i="7"/>
  <c r="AU11" i="7"/>
  <c r="AV7" i="7"/>
  <c r="AU7" i="7"/>
  <c r="AP15" i="7"/>
  <c r="AR11" i="7"/>
  <c r="AQ11" i="7"/>
  <c r="AR7" i="7"/>
  <c r="AQ7" i="7"/>
  <c r="AN15" i="7"/>
  <c r="AL15" i="7" s="1"/>
  <c r="AN11" i="7"/>
  <c r="AM11" i="7"/>
  <c r="AN7" i="7"/>
  <c r="AM7" i="7"/>
  <c r="AJ15" i="7"/>
  <c r="AI15" i="7"/>
  <c r="AJ11" i="7"/>
  <c r="AI11" i="7"/>
  <c r="AJ7" i="7"/>
  <c r="AI7" i="7"/>
  <c r="AF15" i="7"/>
  <c r="AD15" i="7" s="1"/>
  <c r="AE15" i="7"/>
  <c r="AF11" i="7"/>
  <c r="AE11" i="7"/>
  <c r="AF7" i="7"/>
  <c r="AE7" i="7"/>
  <c r="AB15" i="7"/>
  <c r="AA15" i="7"/>
  <c r="AB11" i="7"/>
  <c r="AA11" i="7"/>
  <c r="AB7" i="7"/>
  <c r="AA7" i="7"/>
  <c r="X15" i="7"/>
  <c r="W15" i="7"/>
  <c r="X7" i="7"/>
  <c r="W7" i="7"/>
  <c r="O6" i="7" l="1"/>
  <c r="W6" i="7"/>
  <c r="AR6" i="7"/>
  <c r="AU6" i="7"/>
  <c r="BB7" i="7"/>
  <c r="BB15" i="7"/>
  <c r="V11" i="7"/>
  <c r="R7" i="7"/>
  <c r="R6" i="7" s="1"/>
  <c r="U14" i="7" s="1"/>
  <c r="S6" i="7"/>
  <c r="BC6" i="7"/>
  <c r="T6" i="7"/>
  <c r="L6" i="7"/>
  <c r="R11" i="7"/>
  <c r="AA6" i="7"/>
  <c r="AE6" i="7"/>
  <c r="AM6" i="7"/>
  <c r="AT11" i="7"/>
  <c r="AY6" i="7"/>
  <c r="AT7" i="7"/>
  <c r="AV6" i="7"/>
  <c r="AF6" i="7"/>
  <c r="AJ6" i="7"/>
  <c r="AN6" i="7"/>
  <c r="AP7" i="7"/>
  <c r="AQ6" i="7"/>
  <c r="AD11" i="7"/>
  <c r="AH7" i="7"/>
  <c r="AI6" i="7"/>
  <c r="AL11" i="7"/>
  <c r="U11" i="9"/>
  <c r="BF15" i="7"/>
  <c r="BF11" i="7"/>
  <c r="BH6" i="7"/>
  <c r="BG6" i="7"/>
  <c r="AD6" i="8"/>
  <c r="AG9" i="8" s="1"/>
  <c r="Z6" i="8"/>
  <c r="AC8" i="8" s="1"/>
  <c r="B6" i="8"/>
  <c r="E11" i="8" s="1"/>
  <c r="Y9" i="9"/>
  <c r="Y7" i="9" s="1"/>
  <c r="Q10" i="9"/>
  <c r="M11" i="9"/>
  <c r="M9" i="9"/>
  <c r="M8" i="9"/>
  <c r="E11" i="9"/>
  <c r="E9" i="9"/>
  <c r="AW11" i="9"/>
  <c r="AW9" i="9"/>
  <c r="Q8" i="9"/>
  <c r="AK8" i="9"/>
  <c r="Q9" i="9"/>
  <c r="AK9" i="9"/>
  <c r="AK11" i="9"/>
  <c r="I8" i="9"/>
  <c r="Y11" i="9"/>
  <c r="AW8" i="9"/>
  <c r="AW7" i="9" s="1"/>
  <c r="I10" i="9"/>
  <c r="Y10" i="9"/>
  <c r="AO10" i="9"/>
  <c r="AO11" i="9"/>
  <c r="AS9" i="9"/>
  <c r="E8" i="9"/>
  <c r="E7" i="9" s="1"/>
  <c r="BE9" i="9"/>
  <c r="U8" i="9"/>
  <c r="U7" i="9" s="1"/>
  <c r="E10" i="9"/>
  <c r="AS10" i="9"/>
  <c r="U10" i="9"/>
  <c r="BI8" i="9"/>
  <c r="AG8" i="9"/>
  <c r="BI10" i="9"/>
  <c r="BA11" i="9"/>
  <c r="BI9" i="9"/>
  <c r="AO8" i="9"/>
  <c r="BE10" i="9"/>
  <c r="BE8" i="9"/>
  <c r="AO9" i="9"/>
  <c r="BA9" i="9"/>
  <c r="AG9" i="9"/>
  <c r="AC8" i="9"/>
  <c r="AC9" i="9"/>
  <c r="I9" i="9"/>
  <c r="BA8" i="9"/>
  <c r="AS8" i="9"/>
  <c r="AG10" i="9"/>
  <c r="AC11" i="9"/>
  <c r="F6" i="8"/>
  <c r="I15" i="8" s="1"/>
  <c r="J25" i="8"/>
  <c r="M27" i="8" s="1"/>
  <c r="AL6" i="8"/>
  <c r="AO9" i="8" s="1"/>
  <c r="R6" i="8"/>
  <c r="U7" i="8" s="1"/>
  <c r="J6" i="8"/>
  <c r="M14" i="8" s="1"/>
  <c r="AH6" i="8"/>
  <c r="AK10" i="8" s="1"/>
  <c r="Y17" i="8"/>
  <c r="BB11" i="7"/>
  <c r="BD6" i="7"/>
  <c r="AX11" i="7"/>
  <c r="AZ6" i="7"/>
  <c r="BF7" i="7"/>
  <c r="AB6" i="7"/>
  <c r="Z11" i="7"/>
  <c r="AH15" i="7"/>
  <c r="Z15" i="7"/>
  <c r="V15" i="7"/>
  <c r="X6" i="7"/>
  <c r="N15" i="7"/>
  <c r="P6" i="7"/>
  <c r="N7" i="7"/>
  <c r="J11" i="7"/>
  <c r="J7" i="7"/>
  <c r="F15" i="7"/>
  <c r="H6" i="7"/>
  <c r="F11" i="7"/>
  <c r="F7" i="7"/>
  <c r="B15" i="7"/>
  <c r="B6" i="7" s="1"/>
  <c r="D6" i="7"/>
  <c r="B7" i="7"/>
  <c r="AD7" i="7"/>
  <c r="AL7" i="7"/>
  <c r="AP11" i="7"/>
  <c r="V7" i="7"/>
  <c r="Z7" i="7"/>
  <c r="AH11" i="7"/>
  <c r="AX7" i="7"/>
  <c r="AX6" i="7" s="1"/>
  <c r="BA19" i="7" s="1"/>
  <c r="N11" i="7"/>
  <c r="N6" i="8"/>
  <c r="Q11" i="8" s="1"/>
  <c r="AT6" i="8"/>
  <c r="AP6" i="8"/>
  <c r="AO8" i="8"/>
  <c r="AG8" i="8"/>
  <c r="B25" i="8"/>
  <c r="E30" i="8" s="1"/>
  <c r="F25" i="8"/>
  <c r="I28" i="8" s="1"/>
  <c r="AR28" i="6"/>
  <c r="AR27" i="6"/>
  <c r="AR26" i="6"/>
  <c r="AR25" i="6"/>
  <c r="AR24" i="6"/>
  <c r="AR23" i="6"/>
  <c r="AR22" i="6"/>
  <c r="AR21" i="6"/>
  <c r="AR20" i="6"/>
  <c r="AR19" i="6"/>
  <c r="AR18" i="6"/>
  <c r="AR17" i="6"/>
  <c r="AR16" i="6"/>
  <c r="AR15" i="6"/>
  <c r="AR14" i="6"/>
  <c r="AR13" i="6"/>
  <c r="AR12" i="6"/>
  <c r="AR11" i="6"/>
  <c r="AR10" i="6"/>
  <c r="AR9" i="6"/>
  <c r="AR8" i="6"/>
  <c r="AR7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AO12" i="6"/>
  <c r="AO11" i="6"/>
  <c r="AO10" i="6"/>
  <c r="AO9" i="6"/>
  <c r="AO8" i="6"/>
  <c r="AO7" i="6"/>
  <c r="AL7" i="6"/>
  <c r="AL27" i="6"/>
  <c r="AL26" i="6"/>
  <c r="AL25" i="6"/>
  <c r="AL24" i="6"/>
  <c r="AL23" i="6"/>
  <c r="AL22" i="6"/>
  <c r="AL21" i="6"/>
  <c r="AL20" i="6"/>
  <c r="AL19" i="6"/>
  <c r="AL18" i="6"/>
  <c r="AL17" i="6"/>
  <c r="AL16" i="6"/>
  <c r="AL15" i="6"/>
  <c r="AL14" i="6"/>
  <c r="AL13" i="6"/>
  <c r="AL12" i="6"/>
  <c r="AL11" i="6"/>
  <c r="AL10" i="6"/>
  <c r="AL9" i="6"/>
  <c r="AL8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T25" i="6"/>
  <c r="T2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Q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F28" i="6"/>
  <c r="AF27" i="6"/>
  <c r="AF26" i="6"/>
  <c r="AF25" i="6"/>
  <c r="AF24" i="6"/>
  <c r="AF23" i="6"/>
  <c r="AF22" i="6"/>
  <c r="AF21" i="6"/>
  <c r="AF20" i="6"/>
  <c r="AF19" i="6"/>
  <c r="AF18" i="6"/>
  <c r="AF17" i="6"/>
  <c r="AF16" i="6"/>
  <c r="AF15" i="6"/>
  <c r="AF14" i="6"/>
  <c r="AF13" i="6"/>
  <c r="AF12" i="6"/>
  <c r="AF11" i="6"/>
  <c r="AF10" i="6"/>
  <c r="AF9" i="6"/>
  <c r="AF8" i="6"/>
  <c r="AF7" i="6"/>
  <c r="AC27" i="6"/>
  <c r="AC26" i="6"/>
  <c r="AC25" i="6"/>
  <c r="AC24" i="6"/>
  <c r="AC23" i="6"/>
  <c r="AC22" i="6"/>
  <c r="AC21" i="6"/>
  <c r="AC20" i="6"/>
  <c r="AC19" i="6"/>
  <c r="AC18" i="6"/>
  <c r="AC17" i="6"/>
  <c r="AC16" i="6"/>
  <c r="AC15" i="6"/>
  <c r="AC14" i="6"/>
  <c r="AC13" i="6"/>
  <c r="AC12" i="6"/>
  <c r="AC11" i="6"/>
  <c r="AC10" i="6"/>
  <c r="AC9" i="6"/>
  <c r="AC8" i="6"/>
  <c r="AC7" i="6"/>
  <c r="AD6" i="6"/>
  <c r="AE6" i="6"/>
  <c r="AG6" i="6"/>
  <c r="AH6" i="6"/>
  <c r="AJ6" i="6"/>
  <c r="AK6" i="6"/>
  <c r="AM6" i="6"/>
  <c r="AN6" i="6"/>
  <c r="AP6" i="6"/>
  <c r="AQ6" i="6"/>
  <c r="AS6" i="6"/>
  <c r="AT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7" i="6"/>
  <c r="C6" i="6"/>
  <c r="D6" i="6"/>
  <c r="F6" i="6"/>
  <c r="G6" i="6"/>
  <c r="I6" i="6"/>
  <c r="J6" i="6"/>
  <c r="O6" i="6"/>
  <c r="P6" i="6"/>
  <c r="R6" i="6"/>
  <c r="S6" i="6"/>
  <c r="U6" i="6"/>
  <c r="V6" i="6"/>
  <c r="X6" i="6"/>
  <c r="Y6" i="6"/>
  <c r="AB6" i="6"/>
  <c r="AA6" i="6"/>
  <c r="AO7" i="8" l="1"/>
  <c r="AP6" i="7"/>
  <c r="AT6" i="7"/>
  <c r="AW12" i="7" s="1"/>
  <c r="AO11" i="8"/>
  <c r="AO16" i="8"/>
  <c r="AO13" i="8"/>
  <c r="AO15" i="8"/>
  <c r="AO12" i="8"/>
  <c r="AO17" i="8"/>
  <c r="AO10" i="8"/>
  <c r="AO14" i="8"/>
  <c r="AC12" i="8"/>
  <c r="Z6" i="7"/>
  <c r="AC20" i="7" s="1"/>
  <c r="AD6" i="7"/>
  <c r="AG10" i="7" s="1"/>
  <c r="BB6" i="7"/>
  <c r="Y16" i="8"/>
  <c r="AW8" i="7"/>
  <c r="AW10" i="7"/>
  <c r="AL6" i="7"/>
  <c r="AO17" i="7" s="1"/>
  <c r="BI7" i="9"/>
  <c r="BI6" i="9" s="1"/>
  <c r="M29" i="8"/>
  <c r="M34" i="8"/>
  <c r="M28" i="8"/>
  <c r="M31" i="8"/>
  <c r="M30" i="8"/>
  <c r="M36" i="8"/>
  <c r="M26" i="8"/>
  <c r="M37" i="8"/>
  <c r="M35" i="8"/>
  <c r="M32" i="8"/>
  <c r="M33" i="8"/>
  <c r="BF6" i="7"/>
  <c r="BI10" i="7" s="1"/>
  <c r="AW22" i="7"/>
  <c r="AW18" i="7"/>
  <c r="AW14" i="7"/>
  <c r="AW20" i="7"/>
  <c r="AW9" i="7"/>
  <c r="AW19" i="7"/>
  <c r="AW21" i="7"/>
  <c r="AW17" i="7"/>
  <c r="AW16" i="7"/>
  <c r="V6" i="7"/>
  <c r="Y19" i="7" s="1"/>
  <c r="AK9" i="8"/>
  <c r="AG7" i="8"/>
  <c r="AG10" i="8"/>
  <c r="AG12" i="8"/>
  <c r="AG11" i="8"/>
  <c r="AG14" i="8"/>
  <c r="AG16" i="8"/>
  <c r="AG15" i="8"/>
  <c r="AG13" i="8"/>
  <c r="AG17" i="8"/>
  <c r="AC11" i="8"/>
  <c r="AC16" i="8"/>
  <c r="AC9" i="8"/>
  <c r="AC10" i="8"/>
  <c r="AC15" i="8"/>
  <c r="AC13" i="8"/>
  <c r="AC14" i="8"/>
  <c r="AC17" i="8"/>
  <c r="AC7" i="8"/>
  <c r="AW6" i="9"/>
  <c r="E22" i="7"/>
  <c r="E21" i="7"/>
  <c r="BE7" i="9"/>
  <c r="BE6" i="9" s="1"/>
  <c r="AK7" i="9"/>
  <c r="AK6" i="9" s="1"/>
  <c r="Y6" i="9"/>
  <c r="Q7" i="9"/>
  <c r="Q6" i="9" s="1"/>
  <c r="M7" i="9"/>
  <c r="M6" i="9" s="1"/>
  <c r="E6" i="9"/>
  <c r="I7" i="9"/>
  <c r="I6" i="9" s="1"/>
  <c r="AO7" i="9"/>
  <c r="AO6" i="9" s="1"/>
  <c r="BA7" i="9"/>
  <c r="BA6" i="9" s="1"/>
  <c r="U6" i="9"/>
  <c r="AG7" i="9"/>
  <c r="AG6" i="9" s="1"/>
  <c r="AS7" i="9"/>
  <c r="AS6" i="9" s="1"/>
  <c r="AC7" i="9"/>
  <c r="AC6" i="9" s="1"/>
  <c r="U13" i="8"/>
  <c r="M16" i="8"/>
  <c r="M7" i="8"/>
  <c r="I11" i="8"/>
  <c r="I9" i="8"/>
  <c r="I14" i="8"/>
  <c r="I13" i="8"/>
  <c r="I8" i="8"/>
  <c r="I12" i="8"/>
  <c r="I17" i="8"/>
  <c r="I7" i="8"/>
  <c r="I16" i="8"/>
  <c r="I10" i="8"/>
  <c r="E13" i="8"/>
  <c r="I32" i="8"/>
  <c r="AK11" i="8"/>
  <c r="AK13" i="8"/>
  <c r="AK8" i="8"/>
  <c r="Q8" i="8"/>
  <c r="Q12" i="8"/>
  <c r="Q16" i="8"/>
  <c r="Q9" i="8"/>
  <c r="Q13" i="8"/>
  <c r="Q17" i="8"/>
  <c r="Q7" i="8"/>
  <c r="M9" i="8"/>
  <c r="M13" i="8"/>
  <c r="M17" i="8"/>
  <c r="U8" i="8"/>
  <c r="U12" i="8"/>
  <c r="U11" i="8"/>
  <c r="U15" i="8"/>
  <c r="U16" i="8"/>
  <c r="M12" i="8"/>
  <c r="U14" i="8"/>
  <c r="E9" i="8"/>
  <c r="Q14" i="8"/>
  <c r="U9" i="8"/>
  <c r="M10" i="8"/>
  <c r="E15" i="8"/>
  <c r="E34" i="8"/>
  <c r="E37" i="8"/>
  <c r="AK14" i="8"/>
  <c r="AK15" i="8"/>
  <c r="AK17" i="8"/>
  <c r="AK12" i="8"/>
  <c r="Y11" i="8"/>
  <c r="Y10" i="8"/>
  <c r="Y14" i="8"/>
  <c r="Y15" i="8"/>
  <c r="E14" i="8"/>
  <c r="M8" i="8"/>
  <c r="U10" i="8"/>
  <c r="M15" i="8"/>
  <c r="Q10" i="8"/>
  <c r="Y8" i="8"/>
  <c r="Y9" i="8"/>
  <c r="I30" i="8"/>
  <c r="AK7" i="8"/>
  <c r="AK16" i="8"/>
  <c r="E8" i="8"/>
  <c r="E12" i="8"/>
  <c r="E16" i="8"/>
  <c r="E10" i="8"/>
  <c r="Q15" i="8"/>
  <c r="E17" i="8"/>
  <c r="M11" i="8"/>
  <c r="U17" i="8"/>
  <c r="Y12" i="8"/>
  <c r="Y13" i="8"/>
  <c r="E7" i="8"/>
  <c r="BE21" i="7"/>
  <c r="BE22" i="7"/>
  <c r="BE8" i="7"/>
  <c r="BE12" i="7"/>
  <c r="BE14" i="7"/>
  <c r="BE19" i="7"/>
  <c r="BE17" i="7"/>
  <c r="BE20" i="7"/>
  <c r="BE18" i="7"/>
  <c r="BE10" i="7"/>
  <c r="BE13" i="7"/>
  <c r="BE16" i="7"/>
  <c r="BE9" i="7"/>
  <c r="AW13" i="7"/>
  <c r="J6" i="7"/>
  <c r="U20" i="7"/>
  <c r="AO9" i="7"/>
  <c r="AH6" i="7"/>
  <c r="AK9" i="7" s="1"/>
  <c r="AG14" i="7"/>
  <c r="AG18" i="7"/>
  <c r="AG8" i="7"/>
  <c r="Y14" i="7"/>
  <c r="Y17" i="7"/>
  <c r="U22" i="7"/>
  <c r="U10" i="7"/>
  <c r="U16" i="7"/>
  <c r="U12" i="7"/>
  <c r="U8" i="7"/>
  <c r="U9" i="7"/>
  <c r="U19" i="7"/>
  <c r="U18" i="7"/>
  <c r="U17" i="7"/>
  <c r="U21" i="7"/>
  <c r="U13" i="7"/>
  <c r="N6" i="7"/>
  <c r="F6" i="7"/>
  <c r="E20" i="7"/>
  <c r="AS17" i="7"/>
  <c r="AS21" i="7"/>
  <c r="AS9" i="7"/>
  <c r="AS20" i="7"/>
  <c r="AS10" i="7"/>
  <c r="AS16" i="7"/>
  <c r="AS14" i="7"/>
  <c r="AS12" i="7"/>
  <c r="AS8" i="7"/>
  <c r="AS19" i="7"/>
  <c r="AS18" i="7"/>
  <c r="AS13" i="7"/>
  <c r="AS22" i="7"/>
  <c r="BA21" i="7"/>
  <c r="BA9" i="7"/>
  <c r="BA16" i="7"/>
  <c r="BA14" i="7"/>
  <c r="BA12" i="7"/>
  <c r="BA22" i="7"/>
  <c r="AC17" i="7"/>
  <c r="AO8" i="7"/>
  <c r="BA8" i="7"/>
  <c r="AC19" i="7"/>
  <c r="AG21" i="7"/>
  <c r="AG9" i="7"/>
  <c r="AG20" i="7"/>
  <c r="AG12" i="7"/>
  <c r="AG16" i="7"/>
  <c r="AG17" i="7"/>
  <c r="BA17" i="7"/>
  <c r="AG13" i="7"/>
  <c r="AO12" i="7"/>
  <c r="BA13" i="7"/>
  <c r="BA18" i="7"/>
  <c r="BA20" i="7"/>
  <c r="BA10" i="7"/>
  <c r="AO19" i="7"/>
  <c r="Y13" i="7"/>
  <c r="Y16" i="7"/>
  <c r="Y8" i="7"/>
  <c r="Y12" i="7"/>
  <c r="Y22" i="7"/>
  <c r="Y20" i="7"/>
  <c r="AL6" i="6"/>
  <c r="AR6" i="6"/>
  <c r="K6" i="6"/>
  <c r="H6" i="6"/>
  <c r="B6" i="6"/>
  <c r="Z6" i="6"/>
  <c r="E6" i="6"/>
  <c r="N6" i="6"/>
  <c r="AW9" i="8"/>
  <c r="AW13" i="8"/>
  <c r="AW17" i="8"/>
  <c r="AW10" i="8"/>
  <c r="AW14" i="8"/>
  <c r="AW7" i="8"/>
  <c r="AW11" i="8"/>
  <c r="AW15" i="8"/>
  <c r="AW8" i="8"/>
  <c r="AW16" i="8"/>
  <c r="AW12" i="8"/>
  <c r="AS8" i="8"/>
  <c r="AS16" i="8"/>
  <c r="AS10" i="8"/>
  <c r="AS14" i="8"/>
  <c r="AS7" i="8"/>
  <c r="AS11" i="8"/>
  <c r="AS15" i="8"/>
  <c r="AS9" i="8"/>
  <c r="AS13" i="8"/>
  <c r="AS17" i="8"/>
  <c r="AS12" i="8"/>
  <c r="I26" i="8"/>
  <c r="I37" i="8"/>
  <c r="E27" i="8"/>
  <c r="I31" i="8"/>
  <c r="I27" i="8"/>
  <c r="I35" i="8"/>
  <c r="E28" i="8"/>
  <c r="E32" i="8"/>
  <c r="E36" i="8"/>
  <c r="I33" i="8"/>
  <c r="E31" i="8"/>
  <c r="E29" i="8"/>
  <c r="E26" i="8"/>
  <c r="I29" i="8"/>
  <c r="I34" i="8"/>
  <c r="E35" i="8"/>
  <c r="I36" i="8"/>
  <c r="E33" i="8"/>
  <c r="AO6" i="6"/>
  <c r="AI6" i="6"/>
  <c r="W6" i="6"/>
  <c r="T6" i="6"/>
  <c r="Q6" i="6"/>
  <c r="AF6" i="6"/>
  <c r="F21" i="4"/>
  <c r="F22" i="4"/>
  <c r="F23" i="4"/>
  <c r="F24" i="4"/>
  <c r="F25" i="4"/>
  <c r="F26" i="4"/>
  <c r="F27" i="4"/>
  <c r="F28" i="4"/>
  <c r="F29" i="4"/>
  <c r="F16" i="4"/>
  <c r="F17" i="4"/>
  <c r="F18" i="4"/>
  <c r="F19" i="4"/>
  <c r="F20" i="4"/>
  <c r="E21" i="4"/>
  <c r="E22" i="4"/>
  <c r="E23" i="4"/>
  <c r="E24" i="4"/>
  <c r="E25" i="4"/>
  <c r="E26" i="4"/>
  <c r="E27" i="4"/>
  <c r="E28" i="4"/>
  <c r="E29" i="4"/>
  <c r="E16" i="4"/>
  <c r="E17" i="4"/>
  <c r="E18" i="4"/>
  <c r="E19" i="4"/>
  <c r="E20" i="4"/>
  <c r="D21" i="4"/>
  <c r="D22" i="4"/>
  <c r="D23" i="4"/>
  <c r="D24" i="4"/>
  <c r="D25" i="4"/>
  <c r="D26" i="4"/>
  <c r="D27" i="4"/>
  <c r="D28" i="4"/>
  <c r="D29" i="4"/>
  <c r="D16" i="4"/>
  <c r="D17" i="4"/>
  <c r="D18" i="4"/>
  <c r="D19" i="4"/>
  <c r="D20" i="4"/>
  <c r="C16" i="4"/>
  <c r="C17" i="4"/>
  <c r="C18" i="4"/>
  <c r="C19" i="4"/>
  <c r="C21" i="4"/>
  <c r="C22" i="4"/>
  <c r="C23" i="4"/>
  <c r="C24" i="4"/>
  <c r="C25" i="4"/>
  <c r="C26" i="4"/>
  <c r="C27" i="4"/>
  <c r="C28" i="4"/>
  <c r="D11" i="2"/>
  <c r="D12" i="2"/>
  <c r="AM9" i="14" s="1"/>
  <c r="D13" i="2"/>
  <c r="AM10" i="14" s="1"/>
  <c r="D14" i="2"/>
  <c r="AM11" i="14" s="1"/>
  <c r="D15" i="2"/>
  <c r="AM12" i="14" s="1"/>
  <c r="D16" i="2"/>
  <c r="AM13" i="14" s="1"/>
  <c r="D18" i="2"/>
  <c r="AM15" i="14" s="1"/>
  <c r="D19" i="2"/>
  <c r="D20" i="2"/>
  <c r="D21" i="2"/>
  <c r="D22" i="2"/>
  <c r="D23" i="2"/>
  <c r="D24" i="2"/>
  <c r="D25" i="2"/>
  <c r="D26" i="2"/>
  <c r="D17" i="2"/>
  <c r="AM14" i="14" s="1"/>
  <c r="G12" i="2"/>
  <c r="G13" i="2"/>
  <c r="G14" i="2"/>
  <c r="G15" i="2"/>
  <c r="G16" i="2"/>
  <c r="G17" i="2"/>
  <c r="G19" i="2"/>
  <c r="G20" i="2"/>
  <c r="G21" i="2"/>
  <c r="G22" i="2"/>
  <c r="G23" i="2"/>
  <c r="G24" i="2"/>
  <c r="G25" i="2"/>
  <c r="G26" i="2"/>
  <c r="H23" i="2" l="1"/>
  <c r="AM20" i="14"/>
  <c r="H24" i="2"/>
  <c r="AM21" i="14"/>
  <c r="H20" i="2"/>
  <c r="AM17" i="14"/>
  <c r="H11" i="2"/>
  <c r="AM8" i="14"/>
  <c r="AG19" i="7"/>
  <c r="H19" i="2"/>
  <c r="AM16" i="14"/>
  <c r="AG22" i="7"/>
  <c r="H22" i="2"/>
  <c r="AM19" i="14"/>
  <c r="H21" i="2"/>
  <c r="AM18" i="14"/>
  <c r="H26" i="2"/>
  <c r="AM23" i="14"/>
  <c r="H25" i="2"/>
  <c r="AM22" i="14"/>
  <c r="H18" i="2"/>
  <c r="Y6" i="8"/>
  <c r="AO6" i="8"/>
  <c r="AC9" i="7"/>
  <c r="AC7" i="7" s="1"/>
  <c r="AC8" i="7"/>
  <c r="AC12" i="7"/>
  <c r="BA11" i="7"/>
  <c r="AS15" i="7"/>
  <c r="U11" i="7"/>
  <c r="AW7" i="7"/>
  <c r="AC16" i="7"/>
  <c r="AC14" i="7"/>
  <c r="AC11" i="7" s="1"/>
  <c r="AC21" i="7"/>
  <c r="AS7" i="7"/>
  <c r="AC10" i="7"/>
  <c r="AC18" i="7"/>
  <c r="AC22" i="7"/>
  <c r="AC13" i="7"/>
  <c r="I25" i="8"/>
  <c r="AO10" i="7"/>
  <c r="AO7" i="7" s="1"/>
  <c r="AW15" i="7"/>
  <c r="AO20" i="7"/>
  <c r="AO21" i="7"/>
  <c r="AO14" i="7"/>
  <c r="AO18" i="7"/>
  <c r="AO22" i="7"/>
  <c r="AO13" i="7"/>
  <c r="AO16" i="7"/>
  <c r="AO15" i="7" s="1"/>
  <c r="AW11" i="7"/>
  <c r="Y11" i="7"/>
  <c r="Y21" i="7"/>
  <c r="Y9" i="7"/>
  <c r="M25" i="8"/>
  <c r="BI18" i="7"/>
  <c r="BI9" i="7"/>
  <c r="BI17" i="7"/>
  <c r="BI21" i="7"/>
  <c r="BI16" i="7"/>
  <c r="BI12" i="7"/>
  <c r="BI19" i="7"/>
  <c r="BI22" i="7"/>
  <c r="BI8" i="7"/>
  <c r="BI13" i="7"/>
  <c r="BI14" i="7"/>
  <c r="BI20" i="7"/>
  <c r="BE15" i="7"/>
  <c r="BE11" i="7"/>
  <c r="BE7" i="7"/>
  <c r="BA7" i="7"/>
  <c r="BA15" i="7"/>
  <c r="AK20" i="7"/>
  <c r="AK21" i="7"/>
  <c r="AG15" i="7"/>
  <c r="AG11" i="7"/>
  <c r="AG7" i="7"/>
  <c r="Y10" i="7"/>
  <c r="Y18" i="7"/>
  <c r="Y15" i="7" s="1"/>
  <c r="U15" i="7"/>
  <c r="U7" i="7"/>
  <c r="I9" i="7"/>
  <c r="I12" i="7"/>
  <c r="AK6" i="8"/>
  <c r="AG6" i="8"/>
  <c r="AC6" i="8"/>
  <c r="AS11" i="7"/>
  <c r="U6" i="8"/>
  <c r="Q6" i="8"/>
  <c r="M6" i="8"/>
  <c r="I6" i="8"/>
  <c r="E6" i="8"/>
  <c r="M19" i="7"/>
  <c r="Q21" i="7"/>
  <c r="E10" i="7"/>
  <c r="E12" i="7"/>
  <c r="E14" i="7"/>
  <c r="AK13" i="7"/>
  <c r="AK16" i="7"/>
  <c r="AK18" i="7"/>
  <c r="AK12" i="7"/>
  <c r="AK22" i="7"/>
  <c r="AK19" i="7"/>
  <c r="AK10" i="7"/>
  <c r="AK14" i="7"/>
  <c r="AK17" i="7"/>
  <c r="AK8" i="7"/>
  <c r="Q12" i="7"/>
  <c r="Q17" i="7"/>
  <c r="Q10" i="7"/>
  <c r="Q20" i="7"/>
  <c r="Q14" i="7"/>
  <c r="Q18" i="7"/>
  <c r="Q19" i="7"/>
  <c r="Q8" i="7"/>
  <c r="Q9" i="7"/>
  <c r="Q13" i="7"/>
  <c r="Q22" i="7"/>
  <c r="Q16" i="7"/>
  <c r="M12" i="7"/>
  <c r="M9" i="7"/>
  <c r="M22" i="7"/>
  <c r="M20" i="7"/>
  <c r="M18" i="7"/>
  <c r="M8" i="7"/>
  <c r="M14" i="7"/>
  <c r="M16" i="7"/>
  <c r="M13" i="7"/>
  <c r="M17" i="7"/>
  <c r="M21" i="7"/>
  <c r="M10" i="7"/>
  <c r="I16" i="7"/>
  <c r="I17" i="7"/>
  <c r="I21" i="7"/>
  <c r="I8" i="7"/>
  <c r="I19" i="7"/>
  <c r="I20" i="7"/>
  <c r="I13" i="7"/>
  <c r="I10" i="7"/>
  <c r="I22" i="7"/>
  <c r="I18" i="7"/>
  <c r="I14" i="7"/>
  <c r="E16" i="7"/>
  <c r="E17" i="7"/>
  <c r="E13" i="7"/>
  <c r="E19" i="7"/>
  <c r="E8" i="7"/>
  <c r="E9" i="7"/>
  <c r="E18" i="7"/>
  <c r="H17" i="2"/>
  <c r="H16" i="2"/>
  <c r="H15" i="2"/>
  <c r="H13" i="2"/>
  <c r="H12" i="2"/>
  <c r="H14" i="2"/>
  <c r="AW6" i="8"/>
  <c r="AS6" i="8"/>
  <c r="E25" i="8"/>
  <c r="E44" i="1"/>
  <c r="H44" i="1" s="1"/>
  <c r="E45" i="1"/>
  <c r="H45" i="1" s="1"/>
  <c r="E46" i="1"/>
  <c r="H46" i="1" s="1"/>
  <c r="E47" i="1"/>
  <c r="I47" i="1" s="1"/>
  <c r="E48" i="1"/>
  <c r="H48" i="1" s="1"/>
  <c r="E49" i="1"/>
  <c r="H49" i="1" s="1"/>
  <c r="E50" i="1"/>
  <c r="H50" i="1" s="1"/>
  <c r="E51" i="1"/>
  <c r="I51" i="1" s="1"/>
  <c r="E52" i="1"/>
  <c r="I52" i="1" s="1"/>
  <c r="E53" i="1"/>
  <c r="H53" i="1" s="1"/>
  <c r="E54" i="1"/>
  <c r="I54" i="1" s="1"/>
  <c r="E55" i="1"/>
  <c r="I55" i="1" s="1"/>
  <c r="E122" i="1"/>
  <c r="D47" i="1"/>
  <c r="D44" i="1"/>
  <c r="D45" i="1"/>
  <c r="D46" i="1"/>
  <c r="D48" i="1"/>
  <c r="D49" i="1"/>
  <c r="D50" i="1"/>
  <c r="D51" i="1"/>
  <c r="D52" i="1"/>
  <c r="D53" i="1"/>
  <c r="D54" i="1"/>
  <c r="D55" i="1"/>
  <c r="E57" i="1"/>
  <c r="H57" i="1" s="1"/>
  <c r="E58" i="1"/>
  <c r="I58" i="1" s="1"/>
  <c r="E59" i="1"/>
  <c r="I59" i="1" s="1"/>
  <c r="E60" i="1"/>
  <c r="I60" i="1" s="1"/>
  <c r="E61" i="1"/>
  <c r="H61" i="1" s="1"/>
  <c r="E62" i="1"/>
  <c r="H62" i="1" s="1"/>
  <c r="E63" i="1"/>
  <c r="I63" i="1" s="1"/>
  <c r="E64" i="1"/>
  <c r="I64" i="1" s="1"/>
  <c r="E65" i="1"/>
  <c r="H65" i="1" s="1"/>
  <c r="E66" i="1"/>
  <c r="I66" i="1" s="1"/>
  <c r="E67" i="1"/>
  <c r="I67" i="1" s="1"/>
  <c r="E68" i="1"/>
  <c r="I68" i="1" s="1"/>
  <c r="E69" i="1"/>
  <c r="H69" i="1" s="1"/>
  <c r="E70" i="1"/>
  <c r="H70" i="1" s="1"/>
  <c r="E71" i="1"/>
  <c r="I71" i="1" s="1"/>
  <c r="E72" i="1"/>
  <c r="I72" i="1" s="1"/>
  <c r="E73" i="1"/>
  <c r="H73" i="1" s="1"/>
  <c r="E74" i="1"/>
  <c r="I74" i="1" s="1"/>
  <c r="E75" i="1"/>
  <c r="I75" i="1" s="1"/>
  <c r="E76" i="1"/>
  <c r="I76" i="1" s="1"/>
  <c r="E77" i="1"/>
  <c r="H77" i="1" s="1"/>
  <c r="E78" i="1"/>
  <c r="H78" i="1" s="1"/>
  <c r="E79" i="1"/>
  <c r="I79" i="1" s="1"/>
  <c r="E80" i="1"/>
  <c r="I80" i="1" s="1"/>
  <c r="E81" i="1"/>
  <c r="H81" i="1" s="1"/>
  <c r="E82" i="1"/>
  <c r="I82" i="1" s="1"/>
  <c r="E83" i="1"/>
  <c r="I83" i="1" s="1"/>
  <c r="E84" i="1"/>
  <c r="I84" i="1" s="1"/>
  <c r="E85" i="1"/>
  <c r="H85" i="1" s="1"/>
  <c r="E86" i="1"/>
  <c r="H86" i="1" s="1"/>
  <c r="E87" i="1"/>
  <c r="I87" i="1" s="1"/>
  <c r="E88" i="1"/>
  <c r="I88" i="1" s="1"/>
  <c r="E89" i="1"/>
  <c r="H89" i="1" s="1"/>
  <c r="E90" i="1"/>
  <c r="I90" i="1" s="1"/>
  <c r="E91" i="1"/>
  <c r="I91" i="1" s="1"/>
  <c r="E92" i="1"/>
  <c r="I92" i="1" s="1"/>
  <c r="E93" i="1"/>
  <c r="H93" i="1" s="1"/>
  <c r="E94" i="1"/>
  <c r="H94" i="1" s="1"/>
  <c r="E95" i="1"/>
  <c r="I95" i="1" s="1"/>
  <c r="E96" i="1"/>
  <c r="I96" i="1" s="1"/>
  <c r="E97" i="1"/>
  <c r="H97" i="1" s="1"/>
  <c r="E98" i="1"/>
  <c r="I98" i="1" s="1"/>
  <c r="E99" i="1"/>
  <c r="I99" i="1" s="1"/>
  <c r="E100" i="1"/>
  <c r="I100" i="1" s="1"/>
  <c r="E101" i="1"/>
  <c r="H101" i="1" s="1"/>
  <c r="E102" i="1"/>
  <c r="H102" i="1" s="1"/>
  <c r="E103" i="1"/>
  <c r="I103" i="1" s="1"/>
  <c r="E104" i="1"/>
  <c r="I104" i="1" s="1"/>
  <c r="E105" i="1"/>
  <c r="H105" i="1" s="1"/>
  <c r="E106" i="1"/>
  <c r="I106" i="1" s="1"/>
  <c r="E107" i="1"/>
  <c r="I107" i="1" s="1"/>
  <c r="E108" i="1"/>
  <c r="I108" i="1" s="1"/>
  <c r="E109" i="1"/>
  <c r="H109" i="1" s="1"/>
  <c r="E110" i="1"/>
  <c r="H110" i="1" s="1"/>
  <c r="E111" i="1"/>
  <c r="I111" i="1" s="1"/>
  <c r="E112" i="1"/>
  <c r="I112" i="1" s="1"/>
  <c r="E113" i="1"/>
  <c r="H113" i="1" s="1"/>
  <c r="E114" i="1"/>
  <c r="I114" i="1" s="1"/>
  <c r="E115" i="1"/>
  <c r="I115" i="1" s="1"/>
  <c r="E116" i="1"/>
  <c r="I116" i="1" s="1"/>
  <c r="E117" i="1"/>
  <c r="I117" i="1" s="1"/>
  <c r="E118" i="1"/>
  <c r="H118" i="1" s="1"/>
  <c r="E119" i="1"/>
  <c r="I119" i="1" s="1"/>
  <c r="E120" i="1"/>
  <c r="I120" i="1" s="1"/>
  <c r="E121" i="1"/>
  <c r="I121" i="1" s="1"/>
  <c r="E56" i="1"/>
  <c r="I56" i="1" s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56" i="1"/>
  <c r="I46" i="1" l="1"/>
  <c r="Y7" i="7"/>
  <c r="AO11" i="7"/>
  <c r="AC15" i="7"/>
  <c r="H122" i="1"/>
  <c r="I122" i="1"/>
  <c r="AW6" i="7"/>
  <c r="AO6" i="7"/>
  <c r="H60" i="1"/>
  <c r="H52" i="1"/>
  <c r="H76" i="1"/>
  <c r="H108" i="1"/>
  <c r="I102" i="1"/>
  <c r="H98" i="1"/>
  <c r="H66" i="1"/>
  <c r="I86" i="1"/>
  <c r="H92" i="1"/>
  <c r="I70" i="1"/>
  <c r="H114" i="1"/>
  <c r="H82" i="1"/>
  <c r="I118" i="1"/>
  <c r="AC6" i="7"/>
  <c r="Y6" i="7"/>
  <c r="BI7" i="7"/>
  <c r="BI11" i="7"/>
  <c r="BI15" i="7"/>
  <c r="BE6" i="7"/>
  <c r="AK11" i="7"/>
  <c r="AK7" i="7"/>
  <c r="AK15" i="7"/>
  <c r="Q15" i="7"/>
  <c r="Q7" i="7"/>
  <c r="Q11" i="7"/>
  <c r="M7" i="7"/>
  <c r="I15" i="7"/>
  <c r="I11" i="7"/>
  <c r="I7" i="7"/>
  <c r="E7" i="7"/>
  <c r="E11" i="7"/>
  <c r="E15" i="7"/>
  <c r="AS6" i="7"/>
  <c r="M11" i="7"/>
  <c r="M15" i="7"/>
  <c r="AG6" i="7"/>
  <c r="U6" i="7"/>
  <c r="BA6" i="7"/>
  <c r="H54" i="1"/>
  <c r="I45" i="1"/>
  <c r="I44" i="1"/>
  <c r="H112" i="1"/>
  <c r="H107" i="1"/>
  <c r="H96" i="1"/>
  <c r="H91" i="1"/>
  <c r="H80" i="1"/>
  <c r="H75" i="1"/>
  <c r="H64" i="1"/>
  <c r="H59" i="1"/>
  <c r="H87" i="1"/>
  <c r="H111" i="1"/>
  <c r="H106" i="1"/>
  <c r="H100" i="1"/>
  <c r="H95" i="1"/>
  <c r="H90" i="1"/>
  <c r="H84" i="1"/>
  <c r="H79" i="1"/>
  <c r="H74" i="1"/>
  <c r="H68" i="1"/>
  <c r="H63" i="1"/>
  <c r="H58" i="1"/>
  <c r="I110" i="1"/>
  <c r="I94" i="1"/>
  <c r="I78" i="1"/>
  <c r="I62" i="1"/>
  <c r="H103" i="1"/>
  <c r="H71" i="1"/>
  <c r="H56" i="1"/>
  <c r="H104" i="1"/>
  <c r="H99" i="1"/>
  <c r="H88" i="1"/>
  <c r="H83" i="1"/>
  <c r="H72" i="1"/>
  <c r="H67" i="1"/>
  <c r="H121" i="1"/>
  <c r="H117" i="1"/>
  <c r="H120" i="1"/>
  <c r="H116" i="1"/>
  <c r="I113" i="1"/>
  <c r="I109" i="1"/>
  <c r="I105" i="1"/>
  <c r="I101" i="1"/>
  <c r="I97" i="1"/>
  <c r="I93" i="1"/>
  <c r="I89" i="1"/>
  <c r="I85" i="1"/>
  <c r="I81" i="1"/>
  <c r="I77" i="1"/>
  <c r="I73" i="1"/>
  <c r="I69" i="1"/>
  <c r="I65" i="1"/>
  <c r="I61" i="1"/>
  <c r="I57" i="1"/>
  <c r="I50" i="1"/>
  <c r="H119" i="1"/>
  <c r="H115" i="1"/>
  <c r="I49" i="1"/>
  <c r="I53" i="1"/>
  <c r="I48" i="1"/>
  <c r="H55" i="1"/>
  <c r="H51" i="1"/>
  <c r="H47" i="1"/>
  <c r="BI6" i="7" l="1"/>
  <c r="AK6" i="7"/>
  <c r="E6" i="7"/>
  <c r="Q6" i="7"/>
  <c r="M6" i="7"/>
  <c r="I6" i="7"/>
  <c r="AC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7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D列、関数入っているため入力しない。</t>
        </r>
      </text>
    </comment>
    <comment ref="H7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H列、関数入っているため入力しない。</t>
        </r>
      </text>
    </comment>
    <comment ref="I7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I列、関数入っているため入力しない。</t>
        </r>
      </text>
    </comment>
    <comment ref="E8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E列、関数入っているため入力しない。</t>
        </r>
      </text>
    </comment>
    <comment ref="A22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世帯数及び人口不明
（1921～1924）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B00-000001000000}">
      <text>
        <r>
          <rPr>
            <b/>
            <sz val="9"/>
            <color indexed="81"/>
            <rFont val="MS P ゴシック"/>
            <family val="3"/>
            <charset val="128"/>
          </rPr>
          <t>6行関数が入っているため、入力しない。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00000000-0006-0000-0C00-000001000000}">
      <text>
        <r>
          <rPr>
            <b/>
            <sz val="9"/>
            <color indexed="81"/>
            <rFont val="MS P ゴシック"/>
            <family val="3"/>
            <charset val="128"/>
          </rPr>
          <t>J列関数が入っているため、入力しない。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4" authorId="0" shapeId="0" xr:uid="{00000000-0006-0000-0200-000001000000}">
      <text>
        <r>
          <rPr>
            <b/>
            <sz val="9"/>
            <color indexed="81"/>
            <rFont val="MS P ゴシック"/>
            <family val="3"/>
            <charset val="128"/>
          </rPr>
          <t>D列、関数入っているため入力しない。</t>
        </r>
      </text>
    </comment>
    <comment ref="G4" authorId="0" shapeId="0" xr:uid="{00000000-0006-0000-0200-000002000000}">
      <text>
        <r>
          <rPr>
            <b/>
            <sz val="9"/>
            <color indexed="81"/>
            <rFont val="MS P ゴシック"/>
            <family val="3"/>
            <charset val="128"/>
          </rPr>
          <t>G列、関数入っているため入力しない。</t>
        </r>
      </text>
    </comment>
    <comment ref="H4" authorId="0" shapeId="0" xr:uid="{00000000-0006-0000-0200-000003000000}">
      <text>
        <r>
          <rPr>
            <b/>
            <sz val="9"/>
            <color indexed="81"/>
            <rFont val="MS P ゴシック"/>
            <family val="3"/>
            <charset val="128"/>
          </rPr>
          <t>H列、関数入っているため入力しない。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6" authorId="0" shapeId="0" xr:uid="{00000000-0006-0000-0300-000001000000}">
      <text>
        <r>
          <rPr>
            <b/>
            <sz val="9"/>
            <color indexed="81"/>
            <rFont val="MS P ゴシック"/>
            <family val="3"/>
            <charset val="128"/>
          </rPr>
          <t>E列、関数入っているため入力しない。</t>
        </r>
      </text>
    </comment>
    <comment ref="H6" authorId="0" shapeId="0" xr:uid="{00000000-0006-0000-0300-000002000000}">
      <text>
        <r>
          <rPr>
            <b/>
            <sz val="9"/>
            <color indexed="81"/>
            <rFont val="MS P ゴシック"/>
            <family val="3"/>
            <charset val="128"/>
          </rPr>
          <t>H列、関数入っているため入力しない。</t>
        </r>
      </text>
    </comment>
    <comment ref="K6" authorId="0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K列、関数入っているため入力しない。</t>
        </r>
      </text>
    </comment>
    <comment ref="N6" authorId="0" shapeId="0" xr:uid="{00000000-0006-0000-0300-000004000000}">
      <text>
        <r>
          <rPr>
            <b/>
            <sz val="9"/>
            <color indexed="81"/>
            <rFont val="MS P ゴシック"/>
            <family val="3"/>
            <charset val="128"/>
          </rPr>
          <t>N列、関数入っているため入力しない。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00000000-0006-0000-0400-000001000000}">
      <text>
        <r>
          <rPr>
            <b/>
            <sz val="9"/>
            <color indexed="81"/>
            <rFont val="MS P ゴシック"/>
            <family val="3"/>
            <charset val="128"/>
          </rPr>
          <t>全ての項目に関数が入っているため、入力しない。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500-00000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E4" authorId="0" shapeId="0" xr:uid="{00000000-0006-0000-0500-00000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H4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K4" authorId="0" shapeId="0" xr:uid="{00000000-0006-0000-0500-00000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N4" authorId="0" shapeId="0" xr:uid="{00000000-0006-0000-0500-00000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Q4" authorId="0" shapeId="0" xr:uid="{00000000-0006-0000-0500-00000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T4" authorId="0" shapeId="0" xr:uid="{00000000-0006-0000-0500-00000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W4" authorId="0" shapeId="0" xr:uid="{00000000-0006-0000-0500-00000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Z4" authorId="0" shapeId="0" xr:uid="{00000000-0006-0000-0500-00000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C4" authorId="0" shapeId="0" xr:uid="{00000000-0006-0000-0500-00000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F4" authorId="0" shapeId="0" xr:uid="{00000000-0006-0000-0500-00000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I4" authorId="0" shapeId="0" xr:uid="{00000000-0006-0000-0500-00000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L4" authorId="0" shapeId="0" xr:uid="{00000000-0006-0000-0500-00000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O4" authorId="0" shapeId="0" xr:uid="{00000000-0006-0000-0500-00000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R4" authorId="0" shapeId="0" xr:uid="{00000000-0006-0000-0500-00000F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6" authorId="0" shapeId="0" xr:uid="{00000000-0006-0000-0500-000010000000}">
      <text>
        <r>
          <rPr>
            <b/>
            <sz val="9"/>
            <color indexed="81"/>
            <rFont val="MS P ゴシック"/>
            <family val="3"/>
            <charset val="128"/>
          </rPr>
          <t>6行に関数が入っているため、入力しない。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600-00000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E4" authorId="0" shapeId="0" xr:uid="{00000000-0006-0000-0600-00000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F4" authorId="0" shapeId="0" xr:uid="{00000000-0006-0000-0600-00000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I4" authorId="0" shapeId="0" xr:uid="{00000000-0006-0000-0600-00000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J4" authorId="0" shapeId="0" xr:uid="{00000000-0006-0000-0600-00000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M4" authorId="0" shapeId="0" xr:uid="{00000000-0006-0000-0600-00000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N4" authorId="0" shapeId="0" xr:uid="{00000000-0006-0000-0600-00000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Q4" authorId="0" shapeId="0" xr:uid="{00000000-0006-0000-0600-00000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R4" authorId="0" shapeId="0" xr:uid="{00000000-0006-0000-0600-00000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U4" authorId="0" shapeId="0" xr:uid="{00000000-0006-0000-0600-00000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V4" authorId="0" shapeId="0" xr:uid="{00000000-0006-0000-0600-00000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Y4" authorId="0" shapeId="0" xr:uid="{00000000-0006-0000-0600-00000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Z4" authorId="0" shapeId="0" xr:uid="{00000000-0006-0000-0600-00000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C4" authorId="0" shapeId="0" xr:uid="{00000000-0006-0000-0600-00000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D4" authorId="0" shapeId="0" xr:uid="{00000000-0006-0000-0600-00000F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G4" authorId="0" shapeId="0" xr:uid="{00000000-0006-0000-0600-000010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H4" authorId="0" shapeId="0" xr:uid="{00000000-0006-0000-0600-00001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K4" authorId="0" shapeId="0" xr:uid="{00000000-0006-0000-0600-00001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L4" authorId="0" shapeId="0" xr:uid="{00000000-0006-0000-0600-00001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O4" authorId="0" shapeId="0" xr:uid="{00000000-0006-0000-0600-00001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P4" authorId="0" shapeId="0" xr:uid="{00000000-0006-0000-0600-00001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S4" authorId="0" shapeId="0" xr:uid="{00000000-0006-0000-0600-00001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T4" authorId="0" shapeId="0" xr:uid="{00000000-0006-0000-0600-00001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W4" authorId="0" shapeId="0" xr:uid="{00000000-0006-0000-0600-00001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X4" authorId="0" shapeId="0" xr:uid="{00000000-0006-0000-0600-00001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A4" authorId="0" shapeId="0" xr:uid="{00000000-0006-0000-0600-00001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B4" authorId="0" shapeId="0" xr:uid="{00000000-0006-0000-0600-00001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E4" authorId="0" shapeId="0" xr:uid="{00000000-0006-0000-0600-00001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F4" authorId="0" shapeId="0" xr:uid="{00000000-0006-0000-0600-00001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I4" authorId="0" shapeId="0" xr:uid="{00000000-0006-0000-0600-00001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6" authorId="0" shapeId="0" xr:uid="{00000000-0006-0000-0600-00001F000000}">
      <text>
        <r>
          <rPr>
            <b/>
            <sz val="9"/>
            <color indexed="81"/>
            <rFont val="MS P ゴシック"/>
            <family val="3"/>
            <charset val="128"/>
          </rPr>
          <t>6行関数が入っているため、入力しない。</t>
        </r>
      </text>
    </comment>
    <comment ref="A7" authorId="0" shapeId="0" xr:uid="{00000000-0006-0000-0600-000020000000}">
      <text>
        <r>
          <rPr>
            <b/>
            <sz val="9"/>
            <color indexed="81"/>
            <rFont val="MS P ゴシック"/>
            <family val="3"/>
            <charset val="128"/>
          </rPr>
          <t>7行関数が入っているため、入力しない。</t>
        </r>
      </text>
    </comment>
    <comment ref="A11" authorId="0" shapeId="0" xr:uid="{00000000-0006-0000-0600-000021000000}">
      <text>
        <r>
          <rPr>
            <b/>
            <sz val="9"/>
            <color indexed="81"/>
            <rFont val="MS P ゴシック"/>
            <family val="3"/>
            <charset val="128"/>
          </rPr>
          <t>11行関数が入っているため、入力しない。</t>
        </r>
      </text>
    </comment>
    <comment ref="A15" authorId="0" shapeId="0" xr:uid="{00000000-0006-0000-0600-000022000000}">
      <text>
        <r>
          <rPr>
            <b/>
            <sz val="9"/>
            <color indexed="81"/>
            <rFont val="MS P ゴシック"/>
            <family val="3"/>
            <charset val="128"/>
          </rPr>
          <t>15行関数が入っているため、入力しない。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700-00000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E4" authorId="0" shapeId="0" xr:uid="{00000000-0006-0000-0700-00000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F4" authorId="0" shapeId="0" xr:uid="{00000000-0006-0000-0700-00000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I4" authorId="0" shapeId="0" xr:uid="{00000000-0006-0000-0700-00000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J4" authorId="0" shapeId="0" xr:uid="{00000000-0006-0000-0700-00000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M4" authorId="0" shapeId="0" xr:uid="{00000000-0006-0000-0700-00000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N4" authorId="0" shapeId="0" xr:uid="{00000000-0006-0000-0700-00000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Q4" authorId="0" shapeId="0" xr:uid="{00000000-0006-0000-0700-00000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R4" authorId="0" shapeId="0" xr:uid="{00000000-0006-0000-0700-00000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U4" authorId="0" shapeId="0" xr:uid="{00000000-0006-0000-0700-00000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V4" authorId="0" shapeId="0" xr:uid="{00000000-0006-0000-0700-00000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Y4" authorId="0" shapeId="0" xr:uid="{00000000-0006-0000-0700-00000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Z4" authorId="0" shapeId="0" xr:uid="{00000000-0006-0000-0700-00000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C4" authorId="0" shapeId="0" xr:uid="{00000000-0006-0000-0700-00000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D4" authorId="0" shapeId="0" xr:uid="{00000000-0006-0000-0700-00000F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G4" authorId="0" shapeId="0" xr:uid="{00000000-0006-0000-0700-000010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H4" authorId="0" shapeId="0" xr:uid="{00000000-0006-0000-0700-00001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K4" authorId="0" shapeId="0" xr:uid="{00000000-0006-0000-0700-00001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L4" authorId="0" shapeId="0" xr:uid="{00000000-0006-0000-0700-00001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O4" authorId="0" shapeId="0" xr:uid="{00000000-0006-0000-0700-00001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P4" authorId="0" shapeId="0" xr:uid="{00000000-0006-0000-0700-00001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S4" authorId="0" shapeId="0" xr:uid="{00000000-0006-0000-0700-00001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T4" authorId="0" shapeId="0" xr:uid="{00000000-0006-0000-0700-00001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W4" authorId="0" shapeId="0" xr:uid="{00000000-0006-0000-0700-00001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6" authorId="0" shapeId="0" xr:uid="{00000000-0006-0000-0700-000019000000}">
      <text>
        <r>
          <rPr>
            <b/>
            <sz val="9"/>
            <color indexed="81"/>
            <rFont val="MS P ゴシック"/>
            <family val="3"/>
            <charset val="128"/>
          </rPr>
          <t>6行関数が入っているため、入力しない。</t>
        </r>
      </text>
    </comment>
    <comment ref="B23" authorId="0" shapeId="0" xr:uid="{00000000-0006-0000-0700-00001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E23" authorId="0" shapeId="0" xr:uid="{00000000-0006-0000-0700-00001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F23" authorId="0" shapeId="0" xr:uid="{00000000-0006-0000-0700-00001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I23" authorId="0" shapeId="0" xr:uid="{00000000-0006-0000-0700-00001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J23" authorId="0" shapeId="0" xr:uid="{00000000-0006-0000-0700-00001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M23" authorId="0" shapeId="0" xr:uid="{00000000-0006-0000-0700-00001F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25" authorId="0" shapeId="0" xr:uid="{00000000-0006-0000-0700-000020000000}">
      <text>
        <r>
          <rPr>
            <b/>
            <sz val="9"/>
            <color indexed="81"/>
            <rFont val="MS P ゴシック"/>
            <family val="3"/>
            <charset val="128"/>
          </rPr>
          <t>23行関数が入っているため、入力しない。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800-00000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E4" authorId="0" shapeId="0" xr:uid="{00000000-0006-0000-0800-00000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F4" authorId="0" shapeId="0" xr:uid="{00000000-0006-0000-0800-00000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I4" authorId="0" shapeId="0" xr:uid="{00000000-0006-0000-0800-00000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J4" authorId="0" shapeId="0" xr:uid="{00000000-0006-0000-0800-00000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M4" authorId="0" shapeId="0" xr:uid="{00000000-0006-0000-0800-00000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N4" authorId="0" shapeId="0" xr:uid="{00000000-0006-0000-0800-00000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Q4" authorId="0" shapeId="0" xr:uid="{00000000-0006-0000-0800-00000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R4" authorId="0" shapeId="0" xr:uid="{00000000-0006-0000-0800-00000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U4" authorId="0" shapeId="0" xr:uid="{00000000-0006-0000-0800-00000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V4" authorId="0" shapeId="0" xr:uid="{00000000-0006-0000-0800-00000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Y4" authorId="0" shapeId="0" xr:uid="{00000000-0006-0000-0800-00000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Z4" authorId="0" shapeId="0" xr:uid="{00000000-0006-0000-0800-00000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C4" authorId="0" shapeId="0" xr:uid="{00000000-0006-0000-0800-00000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D4" authorId="0" shapeId="0" xr:uid="{00000000-0006-0000-0800-00000F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G4" authorId="0" shapeId="0" xr:uid="{00000000-0006-0000-0800-000010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H4" authorId="0" shapeId="0" xr:uid="{00000000-0006-0000-0800-000011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K4" authorId="0" shapeId="0" xr:uid="{00000000-0006-0000-0800-000012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L4" authorId="0" shapeId="0" xr:uid="{00000000-0006-0000-0800-000013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O4" authorId="0" shapeId="0" xr:uid="{00000000-0006-0000-0800-000014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P4" authorId="0" shapeId="0" xr:uid="{00000000-0006-0000-0800-000015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S4" authorId="0" shapeId="0" xr:uid="{00000000-0006-0000-0800-000016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T4" authorId="0" shapeId="0" xr:uid="{00000000-0006-0000-0800-000017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W4" authorId="0" shapeId="0" xr:uid="{00000000-0006-0000-0800-000018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X4" authorId="0" shapeId="0" xr:uid="{00000000-0006-0000-0800-000019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A4" authorId="0" shapeId="0" xr:uid="{00000000-0006-0000-0800-00001A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B4" authorId="0" shapeId="0" xr:uid="{00000000-0006-0000-0800-00001B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E4" authorId="0" shapeId="0" xr:uid="{00000000-0006-0000-0800-00001C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F4" authorId="0" shapeId="0" xr:uid="{00000000-0006-0000-0800-00001D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BI4" authorId="0" shapeId="0" xr:uid="{00000000-0006-0000-0800-00001E000000}">
      <text>
        <r>
          <rPr>
            <b/>
            <sz val="9"/>
            <color indexed="81"/>
            <rFont val="MS P ゴシック"/>
            <family val="3"/>
            <charset val="128"/>
          </rPr>
          <t>関数が入っているため、入力しない。</t>
        </r>
      </text>
    </comment>
    <comment ref="A6" authorId="0" shapeId="0" xr:uid="{00000000-0006-0000-0800-00001F000000}">
      <text>
        <r>
          <rPr>
            <b/>
            <sz val="9"/>
            <color indexed="81"/>
            <rFont val="MS P ゴシック"/>
            <family val="3"/>
            <charset val="128"/>
          </rPr>
          <t>6行関数が入っているため、入力しない。</t>
        </r>
      </text>
    </comment>
    <comment ref="A7" authorId="0" shapeId="0" xr:uid="{00000000-0006-0000-0800-000020000000}">
      <text>
        <r>
          <rPr>
            <b/>
            <sz val="9"/>
            <color indexed="81"/>
            <rFont val="MS P ゴシック"/>
            <family val="3"/>
            <charset val="128"/>
          </rPr>
          <t>7行関数が入っているため、入力しない。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6" authorId="0" shapeId="0" xr:uid="{00000000-0006-0000-0900-000001000000}">
      <text>
        <r>
          <rPr>
            <b/>
            <sz val="9"/>
            <color indexed="81"/>
            <rFont val="MS P ゴシック"/>
            <family val="3"/>
            <charset val="128"/>
          </rPr>
          <t>6行関数が入っているため、入力しない。</t>
        </r>
      </text>
    </comment>
    <comment ref="B7" authorId="0" shapeId="0" xr:uid="{00000000-0006-0000-0900-000002000000}">
      <text>
        <r>
          <rPr>
            <b/>
            <sz val="9"/>
            <color indexed="81"/>
            <rFont val="MS P ゴシック"/>
            <family val="3"/>
            <charset val="128"/>
          </rPr>
          <t>7行関数が入っているため、入力しない。</t>
        </r>
      </text>
    </comment>
    <comment ref="B18" authorId="0" shapeId="0" xr:uid="{00000000-0006-0000-0900-000003000000}">
      <text>
        <r>
          <rPr>
            <b/>
            <sz val="9"/>
            <color indexed="81"/>
            <rFont val="MS P ゴシック"/>
            <family val="3"/>
            <charset val="128"/>
          </rPr>
          <t>18行関数が入っているため、入力しない。</t>
        </r>
      </text>
    </comment>
  </commentList>
</comments>
</file>

<file path=xl/sharedStrings.xml><?xml version="1.0" encoding="utf-8"?>
<sst xmlns="http://schemas.openxmlformats.org/spreadsheetml/2006/main" count="1567" uniqueCount="381">
  <si>
    <t>１．人口の推移</t>
    <rPh sb="2" eb="4">
      <t>ジンコウ</t>
    </rPh>
    <rPh sb="5" eb="7">
      <t>スイイ</t>
    </rPh>
    <phoneticPr fontId="2"/>
  </si>
  <si>
    <t>世帯数</t>
    <rPh sb="0" eb="3">
      <t>セタイスウ</t>
    </rPh>
    <phoneticPr fontId="2"/>
  </si>
  <si>
    <t>世帯</t>
    <rPh sb="0" eb="2">
      <t>セタイ</t>
    </rPh>
    <phoneticPr fontId="2"/>
  </si>
  <si>
    <t>世帯
増加率</t>
    <rPh sb="0" eb="2">
      <t>セタイ</t>
    </rPh>
    <rPh sb="3" eb="5">
      <t>ゾウカ</t>
    </rPh>
    <rPh sb="5" eb="6">
      <t>リツ</t>
    </rPh>
    <phoneticPr fontId="2"/>
  </si>
  <si>
    <t>人口</t>
    <rPh sb="0" eb="2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</si>
  <si>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</si>
  <si>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</si>
  <si>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人口
増加率</t>
    <rPh sb="0" eb="2">
      <t>ジンコウ</t>
    </rPh>
    <rPh sb="3" eb="5">
      <t>ゾウカ</t>
    </rPh>
    <rPh sb="5" eb="6">
      <t>リツ</t>
    </rPh>
    <phoneticPr fontId="2"/>
  </si>
  <si>
    <t>1世帯
当り人口</t>
    <rPh sb="1" eb="3">
      <t>セタイ</t>
    </rPh>
    <rPh sb="4" eb="5">
      <t>アタ</t>
    </rPh>
    <rPh sb="6" eb="8">
      <t>ジンコウ</t>
    </rPh>
    <phoneticPr fontId="2"/>
  </si>
  <si>
    <t>区 分</t>
    <rPh sb="0" eb="1">
      <t>ク</t>
    </rPh>
    <rPh sb="2" eb="3">
      <t>ブン</t>
    </rPh>
    <phoneticPr fontId="2"/>
  </si>
  <si>
    <t>人 口</t>
    <rPh sb="0" eb="1">
      <t>ヒト</t>
    </rPh>
    <rPh sb="2" eb="3">
      <t>クチ</t>
    </rPh>
    <phoneticPr fontId="2"/>
  </si>
  <si>
    <t>総 数</t>
    <rPh sb="0" eb="1">
      <t>ソウ</t>
    </rPh>
    <rPh sb="2" eb="3">
      <t>スウ</t>
    </rPh>
    <phoneticPr fontId="2"/>
  </si>
  <si>
    <t>男 性</t>
    <rPh sb="0" eb="1">
      <t>オトコ</t>
    </rPh>
    <rPh sb="2" eb="3">
      <t>セイ</t>
    </rPh>
    <phoneticPr fontId="2"/>
  </si>
  <si>
    <t>女 性</t>
    <rPh sb="0" eb="1">
      <t>オンナ</t>
    </rPh>
    <rPh sb="2" eb="3">
      <t>セイ</t>
    </rPh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</si>
  <si>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</si>
  <si>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国勢調査・住民基本台帳人口移動調</t>
    <phoneticPr fontId="2"/>
  </si>
  <si>
    <t>(H19)</t>
  </si>
  <si>
    <t>(H18)</t>
  </si>
  <si>
    <t>(H30)</t>
  </si>
  <si>
    <t>(H29)</t>
  </si>
  <si>
    <t>(H28)</t>
  </si>
  <si>
    <t>(H27)</t>
  </si>
  <si>
    <t>(H26)</t>
  </si>
  <si>
    <t>(H25)</t>
  </si>
  <si>
    <t>(H24)</t>
  </si>
  <si>
    <t>(H23)</t>
  </si>
  <si>
    <t>(H22)</t>
  </si>
  <si>
    <t>(H21)</t>
  </si>
  <si>
    <t>(H20)</t>
  </si>
  <si>
    <t>(H17)</t>
  </si>
  <si>
    <t>(H16)</t>
  </si>
  <si>
    <t>(H15)</t>
  </si>
  <si>
    <t>(H14)</t>
  </si>
  <si>
    <t>(H13)</t>
  </si>
  <si>
    <t>(H12)</t>
  </si>
  <si>
    <t>(H11)</t>
  </si>
  <si>
    <t>(H10)</t>
  </si>
  <si>
    <t>(H9)</t>
  </si>
  <si>
    <t>(H8)</t>
  </si>
  <si>
    <t>(H7)</t>
  </si>
  <si>
    <t>(H6)</t>
  </si>
  <si>
    <t>(H5)</t>
  </si>
  <si>
    <t>(H4)</t>
  </si>
  <si>
    <t>(H3)</t>
  </si>
  <si>
    <t>(H2)</t>
  </si>
  <si>
    <t>(H1)</t>
  </si>
  <si>
    <t>(S63)</t>
    <phoneticPr fontId="2"/>
  </si>
  <si>
    <t>(S24)</t>
  </si>
  <si>
    <t>(S25)</t>
  </si>
  <si>
    <t>(S26)</t>
  </si>
  <si>
    <t>(S27)</t>
  </si>
  <si>
    <t>(S28)</t>
  </si>
  <si>
    <t>(S29)</t>
  </si>
  <si>
    <t>(S30)</t>
  </si>
  <si>
    <t>(S31)</t>
  </si>
  <si>
    <t>(S32)</t>
  </si>
  <si>
    <t>(S33)</t>
  </si>
  <si>
    <t>(S34)</t>
  </si>
  <si>
    <t>(S35)</t>
  </si>
  <si>
    <t>(S36)</t>
  </si>
  <si>
    <t>(S37)</t>
  </si>
  <si>
    <t>(S38)</t>
  </si>
  <si>
    <t>(S39)</t>
  </si>
  <si>
    <t>(S40)</t>
  </si>
  <si>
    <t>(S41)</t>
  </si>
  <si>
    <t>(S42)</t>
  </si>
  <si>
    <t>(S43)</t>
  </si>
  <si>
    <t>(S44)</t>
  </si>
  <si>
    <t>(S45)</t>
  </si>
  <si>
    <t>(S46)</t>
  </si>
  <si>
    <t>(S47)</t>
  </si>
  <si>
    <t>(S48)</t>
  </si>
  <si>
    <t>(S49)</t>
  </si>
  <si>
    <t>(S50)</t>
  </si>
  <si>
    <t>(S51)</t>
  </si>
  <si>
    <t>(S52)</t>
  </si>
  <si>
    <t>(S53)</t>
  </si>
  <si>
    <t>(S54)</t>
  </si>
  <si>
    <t>(S55)</t>
  </si>
  <si>
    <t>(S56)</t>
  </si>
  <si>
    <t>(S57)</t>
  </si>
  <si>
    <t>(S58)</t>
  </si>
  <si>
    <t>(S59)</t>
  </si>
  <si>
    <t>(S60)</t>
  </si>
  <si>
    <t>(S61)</t>
  </si>
  <si>
    <t>(S62)</t>
  </si>
  <si>
    <t>(S17)</t>
  </si>
  <si>
    <t>(S18)</t>
  </si>
  <si>
    <t>(S19)</t>
  </si>
  <si>
    <t>(S20)</t>
  </si>
  <si>
    <t>(S21)</t>
  </si>
  <si>
    <t>(S22)</t>
  </si>
  <si>
    <t>(S23)</t>
  </si>
  <si>
    <t>(R1)</t>
    <phoneticPr fontId="2"/>
  </si>
  <si>
    <t>(R2)</t>
  </si>
  <si>
    <t>(R3)</t>
  </si>
  <si>
    <t>増加率基準年</t>
    <rPh sb="0" eb="2">
      <t>ゾウカ</t>
    </rPh>
    <rPh sb="2" eb="3">
      <t>リツ</t>
    </rPh>
    <rPh sb="3" eb="5">
      <t>キジュン</t>
    </rPh>
    <rPh sb="5" eb="6">
      <t>ネン</t>
    </rPh>
    <phoneticPr fontId="2"/>
  </si>
  <si>
    <t>※網掛けの数値は、国勢調査による。</t>
    <rPh sb="1" eb="3">
      <t>アミカ</t>
    </rPh>
    <phoneticPr fontId="1"/>
  </si>
  <si>
    <t>※世帯増加率及び人口増加率は、1955(S30)年を100とした場合。</t>
    <rPh sb="1" eb="3">
      <t>セタイ</t>
    </rPh>
    <rPh sb="3" eb="5">
      <t>ゾウカ</t>
    </rPh>
    <rPh sb="5" eb="6">
      <t>リツ</t>
    </rPh>
    <rPh sb="6" eb="7">
      <t>オヨ</t>
    </rPh>
    <rPh sb="8" eb="10">
      <t>ジンコウ</t>
    </rPh>
    <phoneticPr fontId="1"/>
  </si>
  <si>
    <t>※1955(S30)年以前の数値には、旧若佐村が含まれる。</t>
    <rPh sb="10" eb="11">
      <t>ネン</t>
    </rPh>
    <rPh sb="11" eb="13">
      <t>イゼン</t>
    </rPh>
    <rPh sb="14" eb="16">
      <t>スウチ</t>
    </rPh>
    <rPh sb="19" eb="20">
      <t>キュウ</t>
    </rPh>
    <rPh sb="20" eb="22">
      <t>ワカサ</t>
    </rPh>
    <rPh sb="22" eb="23">
      <t>ムラ</t>
    </rPh>
    <rPh sb="24" eb="25">
      <t>フク</t>
    </rPh>
    <phoneticPr fontId="1"/>
  </si>
  <si>
    <t>２．国勢調査（各年10月1日現在）</t>
    <rPh sb="2" eb="4">
      <t>コクセイ</t>
    </rPh>
    <rPh sb="4" eb="6">
      <t>チョウサ</t>
    </rPh>
    <rPh sb="7" eb="9">
      <t>カクネン</t>
    </rPh>
    <rPh sb="11" eb="12">
      <t>ガツ</t>
    </rPh>
    <rPh sb="13" eb="14">
      <t>ニチ</t>
    </rPh>
    <rPh sb="14" eb="16">
      <t>ゲンザイ</t>
    </rPh>
    <phoneticPr fontId="2"/>
  </si>
  <si>
    <t>　（１）世帯と人口</t>
    <rPh sb="4" eb="6">
      <t>セタイ</t>
    </rPh>
    <rPh sb="7" eb="9">
      <t>ジンコウ</t>
    </rPh>
    <phoneticPr fontId="2"/>
  </si>
  <si>
    <t>対前回増加率</t>
    <rPh sb="0" eb="1">
      <t>タイ</t>
    </rPh>
    <rPh sb="1" eb="3">
      <t>ゼンカイ</t>
    </rPh>
    <rPh sb="3" eb="5">
      <t>ゾウカ</t>
    </rPh>
    <rPh sb="5" eb="6">
      <t>リツ</t>
    </rPh>
    <phoneticPr fontId="2"/>
  </si>
  <si>
    <t>人</t>
    <rPh sb="0" eb="1">
      <t>ヒト</t>
    </rPh>
    <phoneticPr fontId="2"/>
  </si>
  <si>
    <t>％</t>
    <phoneticPr fontId="2"/>
  </si>
  <si>
    <t>(S25)</t>
    <phoneticPr fontId="2"/>
  </si>
  <si>
    <t>(H2)</t>
    <phoneticPr fontId="2"/>
  </si>
  <si>
    <t>(H7)</t>
    <phoneticPr fontId="2"/>
  </si>
  <si>
    <t>(R2)</t>
    <phoneticPr fontId="2"/>
  </si>
  <si>
    <t>　（２）年齢(３区分)</t>
    <rPh sb="4" eb="6">
      <t>ネンレイ</t>
    </rPh>
    <rPh sb="8" eb="10">
      <t>クブン</t>
    </rPh>
    <phoneticPr fontId="2"/>
  </si>
  <si>
    <t>※合計の不一致は年齢不詳者がいたため。</t>
    <rPh sb="1" eb="3">
      <t>ゴウケイ</t>
    </rPh>
    <rPh sb="4" eb="7">
      <t>フイッチ</t>
    </rPh>
    <rPh sb="8" eb="10">
      <t>ネンレイ</t>
    </rPh>
    <rPh sb="10" eb="12">
      <t>フショウ</t>
    </rPh>
    <rPh sb="12" eb="13">
      <t>シャ</t>
    </rPh>
    <phoneticPr fontId="2"/>
  </si>
  <si>
    <t>総人口</t>
    <rPh sb="0" eb="3">
      <t>ソウジンコウ</t>
    </rPh>
    <phoneticPr fontId="2"/>
  </si>
  <si>
    <t>年少人口
（０～１４歳）</t>
    <rPh sb="0" eb="2">
      <t>ネンショウ</t>
    </rPh>
    <rPh sb="2" eb="4">
      <t>ジンコウ</t>
    </rPh>
    <rPh sb="10" eb="11">
      <t>サイ</t>
    </rPh>
    <phoneticPr fontId="2"/>
  </si>
  <si>
    <t>生産年齢人口
（１５～６４歳）</t>
    <rPh sb="0" eb="2">
      <t>セイサン</t>
    </rPh>
    <rPh sb="2" eb="4">
      <t>ネンレイ</t>
    </rPh>
    <rPh sb="4" eb="6">
      <t>ジンコウ</t>
    </rPh>
    <rPh sb="13" eb="14">
      <t>サイ</t>
    </rPh>
    <phoneticPr fontId="2"/>
  </si>
  <si>
    <t>老齢人口
（６５歳以上）</t>
    <rPh sb="0" eb="2">
      <t>ロウレイ</t>
    </rPh>
    <rPh sb="2" eb="4">
      <t>ジンコウ</t>
    </rPh>
    <rPh sb="8" eb="9">
      <t>サイ</t>
    </rPh>
    <rPh sb="9" eb="11">
      <t>イジョウ</t>
    </rPh>
    <phoneticPr fontId="2"/>
  </si>
  <si>
    <t>人</t>
    <rPh sb="0" eb="1">
      <t>ニン</t>
    </rPh>
    <phoneticPr fontId="2"/>
  </si>
  <si>
    <t>　（３）年齢構造指数</t>
    <rPh sb="4" eb="6">
      <t>ネンレイ</t>
    </rPh>
    <rPh sb="6" eb="8">
      <t>コウゾウ</t>
    </rPh>
    <rPh sb="8" eb="10">
      <t>シスウ</t>
    </rPh>
    <phoneticPr fontId="2"/>
  </si>
  <si>
    <t>年少人口指数</t>
    <rPh sb="0" eb="2">
      <t>ネンショウ</t>
    </rPh>
    <rPh sb="2" eb="4">
      <t>ジンコウ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</si>
  <si>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</si>
  <si>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</si>
  <si>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</si>
  <si>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老年人口指数　＝　老齢人口　÷　生産年齢人口　×　100</t>
    <rPh sb="0" eb="6">
      <t>ロウネンジンコウシスウ</t>
    </rPh>
    <rPh sb="9" eb="11">
      <t>ロウレイ</t>
    </rPh>
    <rPh sb="11" eb="13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</si>
  <si>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年少人口指数　＝　年少人口　÷　生産年齢人口　×　100</t>
    <rPh sb="0" eb="6">
      <t>ネンショウジンコウシスウ</t>
    </rPh>
    <rPh sb="9" eb="11">
      <t>ネンショウ</t>
    </rPh>
    <rPh sb="11" eb="13">
      <t>ジンコウ</t>
    </rPh>
    <rPh sb="16" eb="18">
      <t>セイサン</t>
    </rPh>
    <rPh sb="18" eb="20">
      <t>ネンレイ</t>
    </rPh>
    <rPh sb="20" eb="22">
      <t>ジンコウ</t>
    </rPh>
    <phoneticPr fontId="2"/>
  </si>
  <si>
    <t>従属人口指数　＝　（年少人口　＋　老齢人口）　÷　生産年齢人口　×　100</t>
    <rPh sb="0" eb="6">
      <t>ジュウゾクジンコウシスウ</t>
    </rPh>
    <rPh sb="10" eb="12">
      <t>ネンショウ</t>
    </rPh>
    <rPh sb="12" eb="14">
      <t>ジンコウ</t>
    </rPh>
    <rPh sb="17" eb="19">
      <t>ロウレイ</t>
    </rPh>
    <rPh sb="19" eb="21">
      <t>ジンコウ</t>
    </rPh>
    <rPh sb="25" eb="27">
      <t>セイサン</t>
    </rPh>
    <rPh sb="27" eb="29">
      <t>ネンレイ</t>
    </rPh>
    <rPh sb="29" eb="31">
      <t>ジンコウ</t>
    </rPh>
    <phoneticPr fontId="2"/>
  </si>
  <si>
    <t>老年化指数　　＝　老年人口　÷　年少人口　×　100</t>
    <rPh sb="0" eb="2">
      <t>ロウネン</t>
    </rPh>
    <rPh sb="2" eb="3">
      <t>カ</t>
    </rPh>
    <rPh sb="3" eb="5">
      <t>シスウ</t>
    </rPh>
    <rPh sb="9" eb="13">
      <t>ロウネンジンコウ</t>
    </rPh>
    <rPh sb="16" eb="18">
      <t>ネンショウ</t>
    </rPh>
    <rPh sb="18" eb="20">
      <t>ジンコウ</t>
    </rPh>
    <phoneticPr fontId="2"/>
  </si>
  <si>
    <t>　（４）年齢（５歳階級別）、男女別人口</t>
    <rPh sb="4" eb="6">
      <t>ネンレイ</t>
    </rPh>
    <rPh sb="8" eb="9">
      <t>サイ</t>
    </rPh>
    <rPh sb="9" eb="11">
      <t>カイキュウ</t>
    </rPh>
    <rPh sb="11" eb="12">
      <t>ベツ</t>
    </rPh>
    <rPh sb="14" eb="16">
      <t>ダンジョ</t>
    </rPh>
    <rPh sb="16" eb="17">
      <t>ベツ</t>
    </rPh>
    <rPh sb="17" eb="19">
      <t>ジンコウ</t>
    </rPh>
    <phoneticPr fontId="2"/>
  </si>
  <si>
    <t>(S5)</t>
  </si>
  <si>
    <t>(S10)</t>
  </si>
  <si>
    <t>(S15)</t>
  </si>
  <si>
    <t>1990(H2)</t>
    <phoneticPr fontId="2"/>
  </si>
  <si>
    <t>1950(S25)</t>
    <phoneticPr fontId="2"/>
  </si>
  <si>
    <t>1955(S30)</t>
    <phoneticPr fontId="2"/>
  </si>
  <si>
    <t>1960(S35)</t>
    <phoneticPr fontId="2"/>
  </si>
  <si>
    <t>０～４</t>
  </si>
  <si>
    <t>５～９</t>
  </si>
  <si>
    <t>10～14</t>
  </si>
  <si>
    <t>15～19</t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</si>
  <si>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</si>
  <si>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</si>
  <si>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</si>
  <si>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</si>
  <si>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</si>
  <si>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</si>
  <si>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</si>
  <si>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</si>
  <si>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</si>
  <si>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65～69</t>
  </si>
  <si>
    <t>70～74</t>
  </si>
  <si>
    <t>75～79</t>
  </si>
  <si>
    <t>80～84</t>
  </si>
  <si>
    <t>85～89</t>
  </si>
  <si>
    <t>90～94</t>
  </si>
  <si>
    <t>95～99</t>
  </si>
  <si>
    <t>100以上</t>
    <rPh sb="3" eb="5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</si>
  <si>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</si>
  <si>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1965(S40)</t>
    <phoneticPr fontId="2"/>
  </si>
  <si>
    <t>1970(S45)</t>
    <phoneticPr fontId="2"/>
  </si>
  <si>
    <t>1975(S50)</t>
    <phoneticPr fontId="2"/>
  </si>
  <si>
    <t>1980(S55)</t>
    <phoneticPr fontId="2"/>
  </si>
  <si>
    <t>1985(S60)</t>
    <phoneticPr fontId="2"/>
  </si>
  <si>
    <t>1995(H7)</t>
    <phoneticPr fontId="2"/>
  </si>
  <si>
    <t>2000(H12)</t>
    <phoneticPr fontId="2"/>
  </si>
  <si>
    <t>2005(H17)</t>
    <phoneticPr fontId="2"/>
  </si>
  <si>
    <t>2010(H22)</t>
    <phoneticPr fontId="2"/>
  </si>
  <si>
    <t>2015(H27)</t>
    <phoneticPr fontId="2"/>
  </si>
  <si>
    <t>2020(R2)</t>
    <phoneticPr fontId="2"/>
  </si>
  <si>
    <t>-</t>
    <phoneticPr fontId="2"/>
  </si>
  <si>
    <t>　（５）産業別、男女別15歳以上就業人口</t>
    <rPh sb="4" eb="6">
      <t>サンギョウ</t>
    </rPh>
    <rPh sb="6" eb="7">
      <t>ベツ</t>
    </rPh>
    <rPh sb="8" eb="10">
      <t>ダンジョ</t>
    </rPh>
    <rPh sb="10" eb="11">
      <t>ベツ</t>
    </rPh>
    <rPh sb="13" eb="16">
      <t>サイイジョウ</t>
    </rPh>
    <rPh sb="16" eb="18">
      <t>シュウギョウ</t>
    </rPh>
    <rPh sb="18" eb="20">
      <t>ジンコウ</t>
    </rPh>
    <phoneticPr fontId="2"/>
  </si>
  <si>
    <t>構成比</t>
    <rPh sb="0" eb="3">
      <t>コウセイヒ</t>
    </rPh>
    <phoneticPr fontId="2"/>
  </si>
  <si>
    <t>総　　数</t>
    <rPh sb="0" eb="1">
      <t>ソウ</t>
    </rPh>
    <rPh sb="3" eb="4">
      <t>スウ</t>
    </rPh>
    <phoneticPr fontId="2"/>
  </si>
  <si>
    <t>〇第１次産業</t>
    <rPh sb="1" eb="2">
      <t>ダイ</t>
    </rPh>
    <rPh sb="3" eb="4">
      <t>ジ</t>
    </rPh>
    <rPh sb="4" eb="6">
      <t>サンギョウ</t>
    </rPh>
    <phoneticPr fontId="2"/>
  </si>
  <si>
    <t>〇第２次産業</t>
    <rPh sb="1" eb="2">
      <t>ダイ</t>
    </rPh>
    <rPh sb="3" eb="4">
      <t>ジ</t>
    </rPh>
    <rPh sb="4" eb="6">
      <t>サンギョウ</t>
    </rPh>
    <phoneticPr fontId="2"/>
  </si>
  <si>
    <t>〇第３次産業</t>
    <rPh sb="1" eb="2">
      <t>ダイ</t>
    </rPh>
    <rPh sb="3" eb="4">
      <t>ジ</t>
    </rPh>
    <rPh sb="4" eb="6">
      <t>サンギョウ</t>
    </rPh>
    <phoneticPr fontId="2"/>
  </si>
  <si>
    <t>〇分類不能の産業</t>
    <rPh sb="1" eb="3">
      <t>ブンルイ</t>
    </rPh>
    <rPh sb="3" eb="5">
      <t>フノウ</t>
    </rPh>
    <rPh sb="6" eb="8">
      <t>サンギョウ</t>
    </rPh>
    <phoneticPr fontId="2"/>
  </si>
  <si>
    <t>　・農業</t>
    <rPh sb="2" eb="4">
      <t>ノウギョウ</t>
    </rPh>
    <phoneticPr fontId="2"/>
  </si>
  <si>
    <t>　・林業、狩猟業</t>
    <rPh sb="2" eb="4">
      <t>リンギョウ</t>
    </rPh>
    <rPh sb="5" eb="7">
      <t>シュリョウ</t>
    </rPh>
    <rPh sb="7" eb="8">
      <t>ギョウ</t>
    </rPh>
    <phoneticPr fontId="2"/>
  </si>
  <si>
    <t>　・漁業水産養殖業</t>
    <rPh sb="2" eb="4">
      <t>ギョギョウ</t>
    </rPh>
    <rPh sb="4" eb="8">
      <t>スイサンヨウショク</t>
    </rPh>
    <rPh sb="8" eb="9">
      <t>ギョウ</t>
    </rPh>
    <phoneticPr fontId="2"/>
  </si>
  <si>
    <t>　・鉱業</t>
    <rPh sb="2" eb="4">
      <t>コウギョウ</t>
    </rPh>
    <phoneticPr fontId="2"/>
  </si>
  <si>
    <t>　・建設業</t>
    <rPh sb="2" eb="5">
      <t>ケンセツギョウ</t>
    </rPh>
    <phoneticPr fontId="2"/>
  </si>
  <si>
    <t>　・製造業</t>
    <rPh sb="2" eb="5">
      <t>セイゾウギョウ</t>
    </rPh>
    <phoneticPr fontId="2"/>
  </si>
  <si>
    <t>　・卸小売業</t>
    <rPh sb="2" eb="3">
      <t>オロシ</t>
    </rPh>
    <rPh sb="3" eb="6">
      <t>コウリギョウ</t>
    </rPh>
    <phoneticPr fontId="2"/>
  </si>
  <si>
    <t>　・金融保険不動産業</t>
    <rPh sb="2" eb="4">
      <t>キンユウ</t>
    </rPh>
    <rPh sb="4" eb="6">
      <t>ホケン</t>
    </rPh>
    <rPh sb="6" eb="9">
      <t>フドウサン</t>
    </rPh>
    <rPh sb="9" eb="10">
      <t>ギョウ</t>
    </rPh>
    <phoneticPr fontId="2"/>
  </si>
  <si>
    <t>　・運輸通信業</t>
    <rPh sb="2" eb="4">
      <t>ウンユ</t>
    </rPh>
    <rPh sb="4" eb="7">
      <t>ツウシンギョウ</t>
    </rPh>
    <phoneticPr fontId="2"/>
  </si>
  <si>
    <t>　・電気ガス熱供給水道業</t>
    <rPh sb="2" eb="4">
      <t>デンキ</t>
    </rPh>
    <rPh sb="6" eb="7">
      <t>ネツ</t>
    </rPh>
    <rPh sb="7" eb="9">
      <t>キョウキュウ</t>
    </rPh>
    <rPh sb="9" eb="12">
      <t>スイドウギョウ</t>
    </rPh>
    <phoneticPr fontId="2"/>
  </si>
  <si>
    <t>　・サービス業</t>
    <rPh sb="6" eb="7">
      <t>ギョウ</t>
    </rPh>
    <phoneticPr fontId="2"/>
  </si>
  <si>
    <t>　・公務</t>
    <rPh sb="2" eb="4">
      <t>コウム</t>
    </rPh>
    <phoneticPr fontId="2"/>
  </si>
  <si>
    <t>-</t>
  </si>
  <si>
    <t>　（６）職業別、男女別15歳以上就業者</t>
    <rPh sb="4" eb="6">
      <t>ショクギョウ</t>
    </rPh>
    <rPh sb="6" eb="7">
      <t>ベツ</t>
    </rPh>
    <rPh sb="8" eb="10">
      <t>ダンジョ</t>
    </rPh>
    <rPh sb="10" eb="11">
      <t>ベツ</t>
    </rPh>
    <rPh sb="13" eb="16">
      <t>サイイジョウ</t>
    </rPh>
    <rPh sb="16" eb="19">
      <t>シュウギョウシャ</t>
    </rPh>
    <phoneticPr fontId="2"/>
  </si>
  <si>
    <t>　専門的・技術的職業従事者</t>
    <phoneticPr fontId="2"/>
  </si>
  <si>
    <t>　管理的職業従事者</t>
    <phoneticPr fontId="2"/>
  </si>
  <si>
    <t>　事務従事者</t>
    <phoneticPr fontId="2"/>
  </si>
  <si>
    <t>　販売従事者</t>
    <phoneticPr fontId="2"/>
  </si>
  <si>
    <t>　農林漁業従事者</t>
    <phoneticPr fontId="2"/>
  </si>
  <si>
    <t>　採鉱採石従事者</t>
    <phoneticPr fontId="2"/>
  </si>
  <si>
    <t>　運輸通信従事者</t>
    <phoneticPr fontId="2"/>
  </si>
  <si>
    <t>　保安職業従事者</t>
    <phoneticPr fontId="2"/>
  </si>
  <si>
    <t>　サービス職業従事者</t>
    <phoneticPr fontId="2"/>
  </si>
  <si>
    <t>　分類不能の産業</t>
    <phoneticPr fontId="2"/>
  </si>
  <si>
    <t>　生産工程従事者</t>
    <rPh sb="5" eb="7">
      <t>ジュウジ</t>
    </rPh>
    <phoneticPr fontId="1"/>
  </si>
  <si>
    <t>　輸送・機械運転従事者</t>
    <rPh sb="1" eb="3">
      <t>ユソウ</t>
    </rPh>
    <rPh sb="4" eb="6">
      <t>キカイ</t>
    </rPh>
    <rPh sb="6" eb="8">
      <t>ウンテン</t>
    </rPh>
    <phoneticPr fontId="1"/>
  </si>
  <si>
    <t>　建設・採掘従事者</t>
    <rPh sb="1" eb="3">
      <t>ケンセツ</t>
    </rPh>
    <rPh sb="5" eb="6">
      <t>ホ</t>
    </rPh>
    <phoneticPr fontId="1"/>
  </si>
  <si>
    <t>　運搬・清掃・包装等従事者</t>
    <rPh sb="1" eb="3">
      <t>ウンパン</t>
    </rPh>
    <rPh sb="4" eb="6">
      <t>セイソウ</t>
    </rPh>
    <rPh sb="7" eb="9">
      <t>ホウソウ</t>
    </rPh>
    <rPh sb="9" eb="10">
      <t>トウ</t>
    </rPh>
    <phoneticPr fontId="1"/>
  </si>
  <si>
    <t>　分類不能の職業</t>
    <rPh sb="6" eb="8">
      <t>ショクギョウ</t>
    </rPh>
    <phoneticPr fontId="1"/>
  </si>
  <si>
    <t>※2010(H22)年から職業区分が変更。</t>
    <rPh sb="10" eb="11">
      <t>ネン</t>
    </rPh>
    <rPh sb="13" eb="15">
      <t>ショクギョウ</t>
    </rPh>
    <rPh sb="15" eb="17">
      <t>クブン</t>
    </rPh>
    <rPh sb="18" eb="20">
      <t>ヘンコウ</t>
    </rPh>
    <phoneticPr fontId="1"/>
  </si>
  <si>
    <t>　技術工・生産工程作業者
　単純労働者</t>
    <rPh sb="14" eb="16">
      <t>タンジュン</t>
    </rPh>
    <rPh sb="16" eb="19">
      <t>ロウドウシャ</t>
    </rPh>
    <phoneticPr fontId="2"/>
  </si>
  <si>
    <t>　（７）労働力状況</t>
    <rPh sb="4" eb="7">
      <t>ロウドウリョク</t>
    </rPh>
    <rPh sb="7" eb="9">
      <t>ジョウキョウ</t>
    </rPh>
    <phoneticPr fontId="2"/>
  </si>
  <si>
    <t>〇労働力人口</t>
    <rPh sb="1" eb="4">
      <t>ロウドウリョク</t>
    </rPh>
    <rPh sb="4" eb="6">
      <t>ジンコウ</t>
    </rPh>
    <phoneticPr fontId="2"/>
  </si>
  <si>
    <t>　・就業者</t>
    <rPh sb="2" eb="5">
      <t>シュウギョウシャ</t>
    </rPh>
    <phoneticPr fontId="2"/>
  </si>
  <si>
    <t>　・完全失業者</t>
    <rPh sb="2" eb="4">
      <t>カンゼン</t>
    </rPh>
    <rPh sb="4" eb="6">
      <t>シツギョウ</t>
    </rPh>
    <rPh sb="6" eb="7">
      <t>シャ</t>
    </rPh>
    <phoneticPr fontId="2"/>
  </si>
  <si>
    <t>〇非労働力人口</t>
    <rPh sb="1" eb="2">
      <t>ヒ</t>
    </rPh>
    <rPh sb="2" eb="5">
      <t>ロウドウリョク</t>
    </rPh>
    <rPh sb="5" eb="7">
      <t>ジンコウ</t>
    </rPh>
    <phoneticPr fontId="2"/>
  </si>
  <si>
    <t>〇労働力状況不詳</t>
    <rPh sb="1" eb="4">
      <t>ロウドウリョク</t>
    </rPh>
    <rPh sb="4" eb="6">
      <t>ジョウキョウ</t>
    </rPh>
    <rPh sb="6" eb="8">
      <t>フショウ</t>
    </rPh>
    <phoneticPr fontId="2"/>
  </si>
  <si>
    <t>　（８）世帯の種類・世帯人員別の世帯数及び世帯人員</t>
    <rPh sb="4" eb="6">
      <t>セタイ</t>
    </rPh>
    <rPh sb="7" eb="9">
      <t>シュルイ</t>
    </rPh>
    <rPh sb="10" eb="12">
      <t>セタイ</t>
    </rPh>
    <rPh sb="12" eb="14">
      <t>ジンイン</t>
    </rPh>
    <rPh sb="14" eb="15">
      <t>ベツ</t>
    </rPh>
    <rPh sb="16" eb="18">
      <t>セタイ</t>
    </rPh>
    <rPh sb="18" eb="19">
      <t>スウ</t>
    </rPh>
    <rPh sb="19" eb="20">
      <t>オヨ</t>
    </rPh>
    <rPh sb="21" eb="23">
      <t>セタイ</t>
    </rPh>
    <rPh sb="23" eb="25">
      <t>ジンイン</t>
    </rPh>
    <phoneticPr fontId="2"/>
  </si>
  <si>
    <t>世帯人員</t>
    <rPh sb="0" eb="4">
      <t>セタイジンイン</t>
    </rPh>
    <phoneticPr fontId="2"/>
  </si>
  <si>
    <t>　１人</t>
    <rPh sb="2" eb="3">
      <t>リ</t>
    </rPh>
    <phoneticPr fontId="2"/>
  </si>
  <si>
    <t>　２人</t>
    <rPh sb="2" eb="3">
      <t>リ</t>
    </rPh>
    <phoneticPr fontId="2"/>
  </si>
  <si>
    <t>　３人</t>
    <rPh sb="2" eb="3">
      <t>リ</t>
    </rPh>
    <phoneticPr fontId="2"/>
  </si>
  <si>
    <t>　４人</t>
    <rPh sb="2" eb="3">
      <t>リ</t>
    </rPh>
    <phoneticPr fontId="2"/>
  </si>
  <si>
    <t>　５人</t>
    <rPh sb="2" eb="3">
      <t>リ</t>
    </rPh>
    <phoneticPr fontId="2"/>
  </si>
  <si>
    <t>　６人</t>
    <rPh sb="2" eb="3">
      <t>リ</t>
    </rPh>
    <phoneticPr fontId="2"/>
  </si>
  <si>
    <t>　７人</t>
    <rPh sb="2" eb="3">
      <t>リ</t>
    </rPh>
    <phoneticPr fontId="2"/>
  </si>
  <si>
    <t>　８人</t>
    <rPh sb="2" eb="3">
      <t>リ</t>
    </rPh>
    <phoneticPr fontId="2"/>
  </si>
  <si>
    <t>　９人</t>
    <rPh sb="2" eb="3">
      <t>リ</t>
    </rPh>
    <phoneticPr fontId="2"/>
  </si>
  <si>
    <t>　10人以上</t>
    <rPh sb="3" eb="4">
      <t>リ</t>
    </rPh>
    <rPh sb="4" eb="6">
      <t>イジョウ</t>
    </rPh>
    <phoneticPr fontId="2"/>
  </si>
  <si>
    <t>普通世帯</t>
    <rPh sb="0" eb="2">
      <t>フツウ</t>
    </rPh>
    <rPh sb="2" eb="4">
      <t>セタイ</t>
    </rPh>
    <phoneticPr fontId="2"/>
  </si>
  <si>
    <t>　１人の準世帯</t>
    <rPh sb="2" eb="3">
      <t>ニン</t>
    </rPh>
    <rPh sb="4" eb="5">
      <t>ジュン</t>
    </rPh>
    <rPh sb="5" eb="7">
      <t>セタイ</t>
    </rPh>
    <phoneticPr fontId="2"/>
  </si>
  <si>
    <t>　会社などの寄宿舎</t>
    <rPh sb="1" eb="3">
      <t>カイシャ</t>
    </rPh>
    <rPh sb="6" eb="9">
      <t>キシュクシャ</t>
    </rPh>
    <phoneticPr fontId="2"/>
  </si>
  <si>
    <t>　病院・診療所</t>
    <rPh sb="1" eb="3">
      <t>ビョウイン</t>
    </rPh>
    <rPh sb="4" eb="7">
      <t>シンリョウジョ</t>
    </rPh>
    <phoneticPr fontId="2"/>
  </si>
  <si>
    <t>　社会施設</t>
    <rPh sb="1" eb="3">
      <t>シャカイ</t>
    </rPh>
    <rPh sb="3" eb="5">
      <t>シセツ</t>
    </rPh>
    <phoneticPr fontId="2"/>
  </si>
  <si>
    <t>　その他</t>
    <rPh sb="3" eb="4">
      <t>タ</t>
    </rPh>
    <phoneticPr fontId="2"/>
  </si>
  <si>
    <t>準世帯</t>
    <rPh sb="0" eb="1">
      <t>ジュン</t>
    </rPh>
    <rPh sb="1" eb="3">
      <t>セタイ</t>
    </rPh>
    <phoneticPr fontId="2"/>
  </si>
  <si>
    <t>　住込み営業使用人世帯</t>
    <rPh sb="1" eb="2">
      <t>ス</t>
    </rPh>
    <rPh sb="2" eb="3">
      <t>コ</t>
    </rPh>
    <rPh sb="4" eb="6">
      <t>エイギョウ</t>
    </rPh>
    <rPh sb="6" eb="8">
      <t>シヨウ</t>
    </rPh>
    <rPh sb="8" eb="9">
      <t>ニン</t>
    </rPh>
    <rPh sb="9" eb="11">
      <t>セタイ</t>
    </rPh>
    <phoneticPr fontId="2"/>
  </si>
  <si>
    <t>総　数</t>
    <rPh sb="0" eb="1">
      <t>ソウ</t>
    </rPh>
    <rPh sb="2" eb="3">
      <t>スウ</t>
    </rPh>
    <phoneticPr fontId="2"/>
  </si>
  <si>
    <t>(S1)</t>
  </si>
  <si>
    <t>(S2)</t>
  </si>
  <si>
    <t>(S3)</t>
  </si>
  <si>
    <t>(S4)</t>
  </si>
  <si>
    <t>(S6)</t>
  </si>
  <si>
    <t>(S7)</t>
  </si>
  <si>
    <t>(S8)</t>
  </si>
  <si>
    <t>(S9)</t>
  </si>
  <si>
    <t>(S11)</t>
  </si>
  <si>
    <t>(S12)</t>
  </si>
  <si>
    <t>(S13)</t>
  </si>
  <si>
    <t>(S14)</t>
  </si>
  <si>
    <t>(S16)</t>
  </si>
  <si>
    <t>(T14)</t>
    <phoneticPr fontId="2"/>
  </si>
  <si>
    <t>(T13)</t>
    <phoneticPr fontId="2"/>
  </si>
  <si>
    <t>(T1)</t>
  </si>
  <si>
    <t>(T2)</t>
  </si>
  <si>
    <t>(T3)</t>
  </si>
  <si>
    <t>(T4)</t>
  </si>
  <si>
    <t>(T5)</t>
  </si>
  <si>
    <t>(T6)</t>
  </si>
  <si>
    <t>(T7)</t>
  </si>
  <si>
    <t>(T8)</t>
  </si>
  <si>
    <t>(T9)</t>
  </si>
  <si>
    <t>(T10)</t>
  </si>
  <si>
    <t>(T11)</t>
  </si>
  <si>
    <t>(T12)</t>
  </si>
  <si>
    <t>(M41)</t>
    <phoneticPr fontId="2"/>
  </si>
  <si>
    <t>(M42)</t>
  </si>
  <si>
    <t>(M43)</t>
  </si>
  <si>
    <t>(M44)</t>
  </si>
  <si>
    <t>(S15)</t>
    <phoneticPr fontId="2"/>
  </si>
  <si>
    <t>(S10)</t>
    <phoneticPr fontId="2"/>
  </si>
  <si>
    <t>(S5)</t>
    <phoneticPr fontId="2"/>
  </si>
  <si>
    <t>(T9)</t>
    <phoneticPr fontId="2"/>
  </si>
  <si>
    <t>(S22)</t>
    <phoneticPr fontId="2"/>
  </si>
  <si>
    <t>※ - は不明</t>
    <rPh sb="5" eb="7">
      <t>フメイ</t>
    </rPh>
    <phoneticPr fontId="2"/>
  </si>
  <si>
    <t>(S5)</t>
    <phoneticPr fontId="2"/>
  </si>
  <si>
    <t>(T14)</t>
    <phoneticPr fontId="2"/>
  </si>
  <si>
    <t>(T9)</t>
    <phoneticPr fontId="2"/>
  </si>
  <si>
    <t>-</t>
    <phoneticPr fontId="2"/>
  </si>
  <si>
    <t>-</t>
    <phoneticPr fontId="2"/>
  </si>
  <si>
    <t>…</t>
    <phoneticPr fontId="2"/>
  </si>
  <si>
    <t>不詳</t>
    <rPh sb="0" eb="2">
      <t>フショウ</t>
    </rPh>
    <phoneticPr fontId="2"/>
  </si>
  <si>
    <t>(T14)</t>
    <phoneticPr fontId="2"/>
  </si>
  <si>
    <t>(T9)</t>
    <phoneticPr fontId="2"/>
  </si>
  <si>
    <t>※1975(S50)年調査は20％抽出集計結果を使用しているため、総数と内訳に誤差あり</t>
    <rPh sb="10" eb="11">
      <t>ネン</t>
    </rPh>
    <rPh sb="11" eb="13">
      <t>チョウサ</t>
    </rPh>
    <rPh sb="17" eb="19">
      <t>チュウシュツ</t>
    </rPh>
    <rPh sb="19" eb="21">
      <t>シュウケイ</t>
    </rPh>
    <rPh sb="21" eb="23">
      <t>ケッカ</t>
    </rPh>
    <rPh sb="24" eb="26">
      <t>シヨウ</t>
    </rPh>
    <rPh sb="33" eb="35">
      <t>ソウスウ</t>
    </rPh>
    <rPh sb="36" eb="38">
      <t>ウチワケ</t>
    </rPh>
    <rPh sb="39" eb="41">
      <t>ゴサ</t>
    </rPh>
    <phoneticPr fontId="2"/>
  </si>
  <si>
    <t>　（９）住宅の所有別世帯数</t>
    <rPh sb="4" eb="6">
      <t>ジュウタク</t>
    </rPh>
    <rPh sb="7" eb="9">
      <t>ショユウ</t>
    </rPh>
    <rPh sb="9" eb="10">
      <t>ベツ</t>
    </rPh>
    <rPh sb="10" eb="13">
      <t>セタイスウ</t>
    </rPh>
    <phoneticPr fontId="2"/>
  </si>
  <si>
    <t>世帯数</t>
    <rPh sb="0" eb="3">
      <t>セタイスウ</t>
    </rPh>
    <phoneticPr fontId="2"/>
  </si>
  <si>
    <t>1950(S25)</t>
    <phoneticPr fontId="2"/>
  </si>
  <si>
    <t>世帯人員</t>
    <rPh sb="0" eb="2">
      <t>セタイ</t>
    </rPh>
    <rPh sb="2" eb="4">
      <t>ジンイン</t>
    </rPh>
    <phoneticPr fontId="2"/>
  </si>
  <si>
    <t>1世帯当り人員</t>
    <rPh sb="1" eb="3">
      <t>セタイ</t>
    </rPh>
    <rPh sb="3" eb="4">
      <t>アタ</t>
    </rPh>
    <rPh sb="5" eb="7">
      <t>ジンイン</t>
    </rPh>
    <phoneticPr fontId="2"/>
  </si>
  <si>
    <t>1955(S30)</t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</si>
  <si>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</si>
  <si>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</si>
  <si>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畳</t>
    <rPh sb="0" eb="1">
      <t>ジョウ</t>
    </rPh>
    <phoneticPr fontId="2"/>
  </si>
  <si>
    <t>1世帯当り畳数</t>
    <rPh sb="1" eb="3">
      <t>セタイ</t>
    </rPh>
    <rPh sb="3" eb="4">
      <t>アタ</t>
    </rPh>
    <rPh sb="5" eb="7">
      <t>ジョウスウ</t>
    </rPh>
    <phoneticPr fontId="2"/>
  </si>
  <si>
    <t>　・持ち家</t>
    <rPh sb="2" eb="3">
      <t>モ</t>
    </rPh>
    <rPh sb="4" eb="5">
      <t>イエ</t>
    </rPh>
    <phoneticPr fontId="2"/>
  </si>
  <si>
    <t>　・借家(公営)</t>
    <rPh sb="2" eb="4">
      <t>シャクヤ</t>
    </rPh>
    <rPh sb="5" eb="7">
      <t>コウエイ</t>
    </rPh>
    <phoneticPr fontId="2"/>
  </si>
  <si>
    <t>　・借家(民営)</t>
    <rPh sb="2" eb="4">
      <t>シャクヤ</t>
    </rPh>
    <rPh sb="5" eb="7">
      <t>ミンエイ</t>
    </rPh>
    <phoneticPr fontId="2"/>
  </si>
  <si>
    <t>　・給与住宅</t>
    <rPh sb="2" eb="4">
      <t>キュウヨ</t>
    </rPh>
    <rPh sb="4" eb="6">
      <t>ジュウタク</t>
    </rPh>
    <phoneticPr fontId="2"/>
  </si>
  <si>
    <t>　・間借り</t>
    <rPh sb="2" eb="4">
      <t>マガ</t>
    </rPh>
    <phoneticPr fontId="2"/>
  </si>
  <si>
    <t>○住宅以外</t>
    <rPh sb="1" eb="2">
      <t>ジュウ</t>
    </rPh>
    <rPh sb="2" eb="3">
      <t>タク</t>
    </rPh>
    <rPh sb="3" eb="5">
      <t>イガイ</t>
    </rPh>
    <phoneticPr fontId="2"/>
  </si>
  <si>
    <t>○住宅</t>
    <rPh sb="1" eb="2">
      <t>ジュウ</t>
    </rPh>
    <rPh sb="2" eb="3">
      <t>タク</t>
    </rPh>
    <phoneticPr fontId="2"/>
  </si>
  <si>
    <t>1960(S35)</t>
    <phoneticPr fontId="2"/>
  </si>
  <si>
    <t>1965(S40)</t>
    <phoneticPr fontId="2"/>
  </si>
  <si>
    <t>1970(S45)</t>
    <phoneticPr fontId="2"/>
  </si>
  <si>
    <t>1975(S50)</t>
    <phoneticPr fontId="2"/>
  </si>
  <si>
    <t>1980(S55)</t>
    <phoneticPr fontId="2"/>
  </si>
  <si>
    <t>1985(S60)</t>
    <phoneticPr fontId="2"/>
  </si>
  <si>
    <t>1990(H2)</t>
    <phoneticPr fontId="2"/>
  </si>
  <si>
    <t>1995(H7)</t>
    <phoneticPr fontId="2"/>
  </si>
  <si>
    <t>1世帯当り延べ面積</t>
    <rPh sb="1" eb="3">
      <t>セタイ</t>
    </rPh>
    <rPh sb="3" eb="4">
      <t>アタ</t>
    </rPh>
    <rPh sb="5" eb="6">
      <t>ノ</t>
    </rPh>
    <rPh sb="7" eb="9">
      <t>メンセキ</t>
    </rPh>
    <phoneticPr fontId="2"/>
  </si>
  <si>
    <t>㎡</t>
    <phoneticPr fontId="2"/>
  </si>
  <si>
    <t>2000(H12)</t>
    <phoneticPr fontId="2"/>
  </si>
  <si>
    <t>2005(H17)</t>
    <phoneticPr fontId="2"/>
  </si>
  <si>
    <t>2010(H22)</t>
    <phoneticPr fontId="2"/>
  </si>
  <si>
    <t>2015(H27)</t>
    <phoneticPr fontId="2"/>
  </si>
  <si>
    <t>2020(R2)</t>
    <phoneticPr fontId="2"/>
  </si>
  <si>
    <t>　（10）地域別世帯数及び人口</t>
    <rPh sb="5" eb="7">
      <t>チイキ</t>
    </rPh>
    <rPh sb="7" eb="8">
      <t>ベツ</t>
    </rPh>
    <rPh sb="8" eb="11">
      <t>セタイスウ</t>
    </rPh>
    <rPh sb="11" eb="12">
      <t>オヨ</t>
    </rPh>
    <rPh sb="13" eb="15">
      <t>ジンコウ</t>
    </rPh>
    <phoneticPr fontId="2"/>
  </si>
  <si>
    <t>共立</t>
    <rPh sb="0" eb="2">
      <t>キョウリツ</t>
    </rPh>
    <phoneticPr fontId="2"/>
  </si>
  <si>
    <t>大成</t>
    <rPh sb="0" eb="2">
      <t>タイセイ</t>
    </rPh>
    <phoneticPr fontId="2"/>
  </si>
  <si>
    <t>栄</t>
    <rPh sb="0" eb="1">
      <t>サカエ</t>
    </rPh>
    <phoneticPr fontId="2"/>
  </si>
  <si>
    <t>啓生</t>
    <rPh sb="0" eb="2">
      <t>ケイセイ</t>
    </rPh>
    <phoneticPr fontId="2"/>
  </si>
  <si>
    <t>栃木</t>
    <rPh sb="0" eb="2">
      <t>トチギ</t>
    </rPh>
    <phoneticPr fontId="2"/>
  </si>
  <si>
    <t>中園</t>
    <rPh sb="0" eb="2">
      <t>ナカゾノ</t>
    </rPh>
    <phoneticPr fontId="2"/>
  </si>
  <si>
    <t>川西</t>
    <rPh sb="0" eb="2">
      <t>カワニシ</t>
    </rPh>
    <phoneticPr fontId="2"/>
  </si>
  <si>
    <t>若佐</t>
    <rPh sb="0" eb="2">
      <t>ワカサ</t>
    </rPh>
    <phoneticPr fontId="2"/>
  </si>
  <si>
    <t>朝日</t>
    <rPh sb="0" eb="2">
      <t>アサヒ</t>
    </rPh>
    <phoneticPr fontId="2"/>
  </si>
  <si>
    <t>富丘</t>
    <rPh sb="0" eb="2">
      <t>トミオカ</t>
    </rPh>
    <phoneticPr fontId="2"/>
  </si>
  <si>
    <t>西富</t>
    <rPh sb="0" eb="2">
      <t>ニシトミ</t>
    </rPh>
    <phoneticPr fontId="2"/>
  </si>
  <si>
    <t>佐呂間</t>
    <rPh sb="0" eb="3">
      <t>サロマ</t>
    </rPh>
    <phoneticPr fontId="2"/>
  </si>
  <si>
    <t>北</t>
    <rPh sb="0" eb="1">
      <t>キタ</t>
    </rPh>
    <phoneticPr fontId="2"/>
  </si>
  <si>
    <t>東</t>
    <rPh sb="0" eb="1">
      <t>ヒガシ</t>
    </rPh>
    <phoneticPr fontId="2"/>
  </si>
  <si>
    <t>知来</t>
    <rPh sb="0" eb="2">
      <t>チライ</t>
    </rPh>
    <phoneticPr fontId="2"/>
  </si>
  <si>
    <t>仁倉</t>
    <rPh sb="0" eb="2">
      <t>ジンクラ</t>
    </rPh>
    <phoneticPr fontId="2"/>
  </si>
  <si>
    <t>浜佐呂間</t>
    <rPh sb="0" eb="4">
      <t>ハマサロマ</t>
    </rPh>
    <phoneticPr fontId="2"/>
  </si>
  <si>
    <t>幌岩</t>
    <rPh sb="0" eb="2">
      <t>ホロイワ</t>
    </rPh>
    <phoneticPr fontId="2"/>
  </si>
  <si>
    <t>浪速</t>
    <rPh sb="0" eb="2">
      <t>ナニワ</t>
    </rPh>
    <phoneticPr fontId="2"/>
  </si>
  <si>
    <t>富武士</t>
    <rPh sb="0" eb="1">
      <t>トミ</t>
    </rPh>
    <rPh sb="1" eb="3">
      <t>ブシ</t>
    </rPh>
    <phoneticPr fontId="2"/>
  </si>
  <si>
    <t>若里</t>
    <rPh sb="0" eb="1">
      <t>ワカ</t>
    </rPh>
    <rPh sb="1" eb="2">
      <t>サト</t>
    </rPh>
    <phoneticPr fontId="2"/>
  </si>
  <si>
    <t>武士</t>
    <rPh sb="0" eb="2">
      <t>ブシ</t>
    </rPh>
    <phoneticPr fontId="2"/>
  </si>
  <si>
    <t>３．人口動態（各年12月末現在）</t>
    <rPh sb="2" eb="4">
      <t>ジンコウ</t>
    </rPh>
    <rPh sb="4" eb="6">
      <t>ドウタイ</t>
    </rPh>
    <rPh sb="7" eb="9">
      <t>カクネン</t>
    </rPh>
    <rPh sb="11" eb="13">
      <t>ガツマツ</t>
    </rPh>
    <rPh sb="13" eb="15">
      <t>ゲンザイ</t>
    </rPh>
    <phoneticPr fontId="2"/>
  </si>
  <si>
    <t>区分</t>
    <rPh sb="0" eb="2">
      <t>クブン</t>
    </rPh>
    <phoneticPr fontId="2"/>
  </si>
  <si>
    <t>社会的人口動態</t>
    <rPh sb="0" eb="3">
      <t>シャカイテキ</t>
    </rPh>
    <rPh sb="3" eb="5">
      <t>ジンコウ</t>
    </rPh>
    <rPh sb="5" eb="7">
      <t>ドウタイ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</si>
  <si>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</si>
  <si>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</si>
  <si>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自然的人口動態</t>
    <rPh sb="0" eb="3">
      <t>シゼンテキ</t>
    </rPh>
    <rPh sb="3" eb="5">
      <t>ジンコウ</t>
    </rPh>
    <rPh sb="5" eb="7">
      <t>ドウタイ</t>
    </rPh>
    <phoneticPr fontId="2"/>
  </si>
  <si>
    <t>出生</t>
    <rPh sb="0" eb="2">
      <t>シュッセイ</t>
    </rPh>
    <phoneticPr fontId="2"/>
  </si>
  <si>
    <t>死亡</t>
    <rPh sb="0" eb="2">
      <t>シボウ</t>
    </rPh>
    <phoneticPr fontId="2"/>
  </si>
  <si>
    <t>その他</t>
    <rPh sb="2" eb="3">
      <t>タ</t>
    </rPh>
    <phoneticPr fontId="2"/>
  </si>
  <si>
    <t>減少</t>
    <rPh sb="0" eb="2">
      <t>ゲンショウ</t>
    </rPh>
    <phoneticPr fontId="2"/>
  </si>
  <si>
    <t>増加</t>
    <rPh sb="0" eb="2">
      <t>ゾウカ</t>
    </rPh>
    <phoneticPr fontId="2"/>
  </si>
  <si>
    <t>差引増減</t>
    <rPh sb="0" eb="2">
      <t>サシヒキ</t>
    </rPh>
    <rPh sb="2" eb="4">
      <t>ゾウゲン</t>
    </rPh>
    <phoneticPr fontId="2"/>
  </si>
  <si>
    <t>(S63)</t>
  </si>
  <si>
    <t>(R1)</t>
  </si>
  <si>
    <t>1912(T1)</t>
    <phoneticPr fontId="2"/>
  </si>
  <si>
    <t>1937(S12)</t>
    <phoneticPr fontId="2"/>
  </si>
  <si>
    <t>1947(S22)</t>
    <phoneticPr fontId="2"/>
  </si>
  <si>
    <t>-</t>
    <phoneticPr fontId="2"/>
  </si>
  <si>
    <t>-</t>
    <phoneticPr fontId="2"/>
  </si>
  <si>
    <t>1世帯当り室数</t>
    <rPh sb="1" eb="3">
      <t>セタイ</t>
    </rPh>
    <rPh sb="3" eb="4">
      <t>アタ</t>
    </rPh>
    <rPh sb="5" eb="6">
      <t>シツ</t>
    </rPh>
    <rPh sb="6" eb="7">
      <t>カズ</t>
    </rPh>
    <phoneticPr fontId="2"/>
  </si>
  <si>
    <t>1世帯当り室数</t>
    <rPh sb="1" eb="3">
      <t>セタイ</t>
    </rPh>
    <rPh sb="3" eb="4">
      <t>アタ</t>
    </rPh>
    <rPh sb="5" eb="6">
      <t>シツ</t>
    </rPh>
    <rPh sb="6" eb="7">
      <t>スウ</t>
    </rPh>
    <phoneticPr fontId="2"/>
  </si>
  <si>
    <t>※1965（S40)から1世帯当たり室数追加</t>
    <rPh sb="13" eb="15">
      <t>セタイ</t>
    </rPh>
    <rPh sb="15" eb="16">
      <t>ア</t>
    </rPh>
    <rPh sb="18" eb="19">
      <t>シツ</t>
    </rPh>
    <rPh sb="19" eb="20">
      <t>スウ</t>
    </rPh>
    <rPh sb="20" eb="22">
      <t>ツイカ</t>
    </rPh>
    <phoneticPr fontId="2"/>
  </si>
  <si>
    <t>-</t>
    <phoneticPr fontId="2"/>
  </si>
  <si>
    <t>人</t>
    <rPh sb="0" eb="1">
      <t>ニン</t>
    </rPh>
    <phoneticPr fontId="2"/>
  </si>
  <si>
    <t>総数</t>
    <rPh sb="0" eb="1">
      <t>ソウ</t>
    </rPh>
    <rPh sb="1" eb="2">
      <t>スウ</t>
    </rPh>
    <phoneticPr fontId="2"/>
  </si>
  <si>
    <t>人口</t>
    <rPh sb="0" eb="1">
      <t>ヒト</t>
    </rPh>
    <rPh sb="1" eb="2">
      <t>クチ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</si>
  <si>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</si>
  <si>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</si>
  <si>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※「1世帯当り畳数」から「1世帯当り延べ面積」に変更</t>
    <rPh sb="3" eb="5">
      <t>セタイ</t>
    </rPh>
    <rPh sb="5" eb="6">
      <t>アタ</t>
    </rPh>
    <rPh sb="7" eb="9">
      <t>ジョウスウ</t>
    </rPh>
    <rPh sb="14" eb="16">
      <t>セタイ</t>
    </rPh>
    <rPh sb="16" eb="17">
      <t>アタ</t>
    </rPh>
    <rPh sb="18" eb="19">
      <t>ノ</t>
    </rPh>
    <rPh sb="20" eb="22">
      <t>メンセキ</t>
    </rPh>
    <rPh sb="24" eb="26">
      <t>ヘンコウ</t>
    </rPh>
    <phoneticPr fontId="2"/>
  </si>
  <si>
    <t>ｰ</t>
  </si>
  <si>
    <t>ｰ</t>
    <phoneticPr fontId="2"/>
  </si>
  <si>
    <t>室</t>
    <rPh sb="0" eb="1">
      <t>シツ</t>
    </rPh>
    <phoneticPr fontId="2"/>
  </si>
  <si>
    <t>　※不詳5世帯9名</t>
    <rPh sb="2" eb="4">
      <t>フショウ</t>
    </rPh>
    <rPh sb="5" eb="7">
      <t>セタイ</t>
    </rPh>
    <rPh sb="8" eb="9">
      <t>メイ</t>
    </rPh>
    <phoneticPr fontId="2"/>
  </si>
  <si>
    <t>　※不詳4世帯4名</t>
    <rPh sb="2" eb="4">
      <t>フショウ</t>
    </rPh>
    <rPh sb="5" eb="7">
      <t>セタイ</t>
    </rPh>
    <rPh sb="8" eb="9">
      <t>メイ</t>
    </rPh>
    <phoneticPr fontId="2"/>
  </si>
  <si>
    <t>区　分</t>
  </si>
  <si>
    <t>人口</t>
    <rPh sb="0" eb="2">
      <t>ジンコウ</t>
    </rPh>
    <phoneticPr fontId="8"/>
  </si>
  <si>
    <t>世帯数</t>
    <phoneticPr fontId="8"/>
  </si>
  <si>
    <t>人口</t>
    <rPh sb="1" eb="2">
      <t>コウ</t>
    </rPh>
    <phoneticPr fontId="8"/>
  </si>
  <si>
    <t>世帯</t>
  </si>
  <si>
    <t>年齢３区分別人口の構成比（人）</t>
    <rPh sb="0" eb="2">
      <t>ネンレイ</t>
    </rPh>
    <rPh sb="3" eb="5">
      <t>クブン</t>
    </rPh>
    <rPh sb="5" eb="6">
      <t>ベツ</t>
    </rPh>
    <rPh sb="6" eb="8">
      <t>ジンコウ</t>
    </rPh>
    <rPh sb="9" eb="11">
      <t>コウセイ</t>
    </rPh>
    <rPh sb="11" eb="12">
      <t>ヒ</t>
    </rPh>
    <rPh sb="13" eb="14">
      <t>ニン</t>
    </rPh>
    <phoneticPr fontId="8"/>
  </si>
  <si>
    <t>年齢３区分別人口の構成比（％）</t>
    <rPh sb="0" eb="2">
      <t>ネンレイ</t>
    </rPh>
    <rPh sb="3" eb="5">
      <t>クブン</t>
    </rPh>
    <rPh sb="5" eb="6">
      <t>ベツ</t>
    </rPh>
    <rPh sb="6" eb="8">
      <t>ジンコウ</t>
    </rPh>
    <rPh sb="9" eb="11">
      <t>コウセイ</t>
    </rPh>
    <rPh sb="11" eb="12">
      <t>ヒ</t>
    </rPh>
    <phoneticPr fontId="8"/>
  </si>
  <si>
    <t>区分</t>
    <rPh sb="0" eb="2">
      <t>クブン</t>
    </rPh>
    <phoneticPr fontId="8"/>
  </si>
  <si>
    <r>
      <t>0～</t>
    </r>
    <r>
      <rPr>
        <sz val="11"/>
        <color theme="1"/>
        <rFont val="游ゴシック"/>
        <family val="2"/>
        <scheme val="minor"/>
      </rPr>
      <t>14</t>
    </r>
    <r>
      <rPr>
        <sz val="11"/>
        <rFont val="ＭＳ Ｐゴシック"/>
        <family val="3"/>
        <charset val="128"/>
      </rPr>
      <t>歳</t>
    </r>
    <rPh sb="4" eb="5">
      <t>サイ</t>
    </rPh>
    <phoneticPr fontId="8"/>
  </si>
  <si>
    <r>
      <t>1</t>
    </r>
    <r>
      <rPr>
        <sz val="11"/>
        <color theme="1"/>
        <rFont val="游ゴシック"/>
        <family val="2"/>
        <scheme val="minor"/>
      </rPr>
      <t>5</t>
    </r>
    <r>
      <rPr>
        <sz val="11"/>
        <rFont val="ＭＳ Ｐゴシック"/>
        <family val="3"/>
        <charset val="128"/>
      </rPr>
      <t>～</t>
    </r>
    <r>
      <rPr>
        <sz val="11"/>
        <color theme="1"/>
        <rFont val="游ゴシック"/>
        <family val="2"/>
        <scheme val="minor"/>
      </rPr>
      <t>64</t>
    </r>
    <r>
      <rPr>
        <sz val="11"/>
        <rFont val="ＭＳ Ｐゴシック"/>
        <family val="3"/>
        <charset val="128"/>
      </rPr>
      <t>歳</t>
    </r>
    <rPh sb="5" eb="6">
      <t>サイ</t>
    </rPh>
    <phoneticPr fontId="8"/>
  </si>
  <si>
    <r>
      <t>6</t>
    </r>
    <r>
      <rPr>
        <sz val="11"/>
        <color theme="1"/>
        <rFont val="游ゴシック"/>
        <family val="2"/>
        <scheme val="minor"/>
      </rPr>
      <t>5</t>
    </r>
    <r>
      <rPr>
        <sz val="11"/>
        <rFont val="ＭＳ Ｐゴシック"/>
        <family val="3"/>
        <charset val="128"/>
      </rPr>
      <t>歳以上</t>
    </r>
    <rPh sb="2" eb="3">
      <t>サイ</t>
    </rPh>
    <rPh sb="3" eb="5">
      <t>イジョウ</t>
    </rPh>
    <phoneticPr fontId="8"/>
  </si>
  <si>
    <t>総数</t>
    <rPh sb="0" eb="2">
      <t>ソウスウ</t>
    </rPh>
    <phoneticPr fontId="8"/>
  </si>
  <si>
    <t>２．人口</t>
    <rPh sb="2" eb="4">
      <t>ジンコウ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</si>
</sst>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0.0;&quot;△ &quot;0.0"/>
    <numFmt numFmtId="178" formatCode="#,##0;&quot;△ &quot;#,##0"/>
    <numFmt numFmtId="179" formatCode="#,##0;[Red]\-#,##0;\-"/>
    <numFmt numFmtId="180" formatCode="0_);[Red]\(0\)"/>
    <numFmt numFmtId="181" formatCode="#,##0.0"/>
    <numFmt numFmtId="182" formatCode="#,##0_ "/>
    <numFmt numFmtId="183" formatCode="#,##0.0_ "/>
  </numFmts>
  <fonts count="12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2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318">
    <xf numFmtId="0" fontId="0" fillId="0" borderId="0" xfId="0"/>
    <xf numFmtId="0" fontId="0" fillId="0" borderId="0" xfId="0" applyAlignment="1">
      <alignment horizontal="right"/>
    </xf>
    <xf numFmtId="38" fontId="0" fillId="0" borderId="0" xfId="1" applyFont="1" applyAlignment="1"/>
    <xf numFmtId="38" fontId="0" fillId="0" borderId="0" xfId="1" applyFont="1" applyAlignment="1">
      <alignment horizontal="right"/>
    </xf>
    <xf numFmtId="0" fontId="0" fillId="0" borderId="1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9" fontId="0" fillId="0" borderId="0" xfId="0" applyNumberFormat="1"/>
    <xf numFmtId="3" fontId="0" fillId="0" borderId="0" xfId="0" applyNumberFormat="1"/>
    <xf numFmtId="3" fontId="0" fillId="0" borderId="3" xfId="0" applyNumberFormat="1" applyBorder="1" applyAlignment="1">
      <alignment vertical="center"/>
    </xf>
    <xf numFmtId="3" fontId="0" fillId="0" borderId="7" xfId="1" applyNumberFormat="1" applyFont="1" applyBorder="1" applyAlignment="1"/>
    <xf numFmtId="3" fontId="0" fillId="0" borderId="8" xfId="1" applyNumberFormat="1" applyFont="1" applyBorder="1" applyAlignment="1"/>
    <xf numFmtId="3" fontId="0" fillId="0" borderId="7" xfId="0" applyNumberFormat="1" applyBorder="1"/>
    <xf numFmtId="3" fontId="0" fillId="0" borderId="8" xfId="0" applyNumberFormat="1" applyBorder="1"/>
    <xf numFmtId="3" fontId="0" fillId="0" borderId="6" xfId="0" applyNumberFormat="1" applyBorder="1"/>
    <xf numFmtId="3" fontId="0" fillId="0" borderId="0" xfId="1" applyNumberFormat="1" applyFont="1" applyAlignment="1"/>
    <xf numFmtId="3" fontId="0" fillId="0" borderId="0" xfId="1" applyNumberFormat="1" applyFont="1" applyAlignment="1">
      <alignment horizontal="right"/>
    </xf>
    <xf numFmtId="3" fontId="0" fillId="0" borderId="0" xfId="1" applyNumberFormat="1" applyFont="1" applyAlignment="1">
      <alignment horizontal="right" vertical="center"/>
    </xf>
    <xf numFmtId="181" fontId="0" fillId="0" borderId="0" xfId="0" applyNumberFormat="1"/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3" fontId="0" fillId="0" borderId="21" xfId="0" applyNumberFormat="1" applyBorder="1" applyAlignment="1">
      <alignment horizontal="right"/>
    </xf>
    <xf numFmtId="3" fontId="0" fillId="2" borderId="22" xfId="1" applyNumberFormat="1" applyFont="1" applyFill="1" applyBorder="1" applyAlignment="1"/>
    <xf numFmtId="181" fontId="0" fillId="0" borderId="26" xfId="0" applyNumberFormat="1" applyBorder="1"/>
    <xf numFmtId="181" fontId="0" fillId="0" borderId="27" xfId="0" applyNumberFormat="1" applyBorder="1"/>
    <xf numFmtId="181" fontId="0" fillId="0" borderId="29" xfId="0" applyNumberFormat="1" applyBorder="1"/>
    <xf numFmtId="181" fontId="0" fillId="0" borderId="30" xfId="0" applyNumberFormat="1" applyBorder="1"/>
    <xf numFmtId="3" fontId="0" fillId="0" borderId="35" xfId="0" applyNumberFormat="1" applyBorder="1" applyAlignment="1">
      <alignment horizontal="right"/>
    </xf>
    <xf numFmtId="181" fontId="0" fillId="0" borderId="37" xfId="0" applyNumberFormat="1" applyBorder="1"/>
    <xf numFmtId="181" fontId="0" fillId="0" borderId="38" xfId="0" applyNumberFormat="1" applyBorder="1"/>
    <xf numFmtId="3" fontId="0" fillId="0" borderId="40" xfId="0" applyNumberForma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1" xfId="0" applyBorder="1" applyAlignment="1">
      <alignment horizontal="right"/>
    </xf>
    <xf numFmtId="38" fontId="0" fillId="0" borderId="25" xfId="1" applyFont="1" applyBorder="1" applyAlignment="1"/>
    <xf numFmtId="38" fontId="0" fillId="0" borderId="27" xfId="1" applyFont="1" applyBorder="1" applyAlignment="1"/>
    <xf numFmtId="38" fontId="0" fillId="0" borderId="22" xfId="1" applyFont="1" applyBorder="1" applyAlignment="1"/>
    <xf numFmtId="38" fontId="0" fillId="0" borderId="24" xfId="1" applyFont="1" applyBorder="1" applyAlignment="1"/>
    <xf numFmtId="38" fontId="0" fillId="0" borderId="25" xfId="1" applyFont="1" applyBorder="1" applyAlignment="1">
      <alignment horizontal="right"/>
    </xf>
    <xf numFmtId="38" fontId="0" fillId="0" borderId="27" xfId="1" applyFont="1" applyBorder="1" applyAlignment="1">
      <alignment horizontal="right"/>
    </xf>
    <xf numFmtId="38" fontId="0" fillId="0" borderId="22" xfId="1" applyFont="1" applyBorder="1" applyAlignment="1">
      <alignment horizontal="right"/>
    </xf>
    <xf numFmtId="38" fontId="0" fillId="0" borderId="24" xfId="1" applyFont="1" applyBorder="1" applyAlignment="1">
      <alignment horizontal="right"/>
    </xf>
    <xf numFmtId="179" fontId="0" fillId="0" borderId="26" xfId="0" applyNumberFormat="1" applyBorder="1" applyAlignment="1">
      <alignment horizontal="right"/>
    </xf>
    <xf numFmtId="0" fontId="0" fillId="0" borderId="26" xfId="0" applyBorder="1" applyAlignment="1">
      <alignment horizontal="right"/>
    </xf>
    <xf numFmtId="3" fontId="0" fillId="6" borderId="26" xfId="1" applyNumberFormat="1" applyFont="1" applyFill="1" applyBorder="1" applyAlignment="1"/>
    <xf numFmtId="179" fontId="0" fillId="0" borderId="37" xfId="0" applyNumberFormat="1" applyBorder="1"/>
    <xf numFmtId="179" fontId="0" fillId="0" borderId="42" xfId="0" applyNumberFormat="1" applyBorder="1"/>
    <xf numFmtId="3" fontId="0" fillId="0" borderId="46" xfId="0" applyNumberFormat="1" applyBorder="1" applyAlignment="1">
      <alignment horizontal="right"/>
    </xf>
    <xf numFmtId="3" fontId="0" fillId="0" borderId="47" xfId="0" applyNumberFormat="1" applyBorder="1" applyAlignment="1">
      <alignment horizontal="right"/>
    </xf>
    <xf numFmtId="3" fontId="0" fillId="0" borderId="25" xfId="1" applyNumberFormat="1" applyFont="1" applyBorder="1" applyAlignment="1">
      <alignment horizontal="right"/>
    </xf>
    <xf numFmtId="3" fontId="0" fillId="0" borderId="27" xfId="1" applyNumberFormat="1" applyFont="1" applyBorder="1" applyAlignment="1">
      <alignment horizontal="right"/>
    </xf>
    <xf numFmtId="3" fontId="0" fillId="0" borderId="22" xfId="1" applyNumberFormat="1" applyFont="1" applyBorder="1" applyAlignment="1">
      <alignment horizontal="right"/>
    </xf>
    <xf numFmtId="3" fontId="0" fillId="0" borderId="24" xfId="1" applyNumberFormat="1" applyFont="1" applyBorder="1" applyAlignment="1">
      <alignment horizontal="right"/>
    </xf>
    <xf numFmtId="3" fontId="0" fillId="0" borderId="25" xfId="1" quotePrefix="1" applyNumberFormat="1" applyFont="1" applyBorder="1" applyAlignment="1">
      <alignment horizontal="right"/>
    </xf>
    <xf numFmtId="3" fontId="0" fillId="0" borderId="48" xfId="0" applyNumberFormat="1" applyBorder="1" applyAlignment="1">
      <alignment horizontal="right"/>
    </xf>
    <xf numFmtId="181" fontId="0" fillId="0" borderId="47" xfId="0" applyNumberFormat="1" applyBorder="1" applyAlignment="1">
      <alignment horizontal="right"/>
    </xf>
    <xf numFmtId="181" fontId="0" fillId="2" borderId="24" xfId="1" applyNumberFormat="1" applyFont="1" applyFill="1" applyBorder="1" applyAlignment="1"/>
    <xf numFmtId="38" fontId="0" fillId="0" borderId="26" xfId="1" applyFont="1" applyBorder="1" applyAlignment="1"/>
    <xf numFmtId="38" fontId="0" fillId="0" borderId="26" xfId="1" applyFont="1" applyBorder="1" applyAlignment="1">
      <alignment horizontal="right"/>
    </xf>
    <xf numFmtId="0" fontId="0" fillId="0" borderId="37" xfId="0" applyBorder="1"/>
    <xf numFmtId="0" fontId="0" fillId="0" borderId="42" xfId="0" applyBorder="1" applyAlignment="1">
      <alignment horizontal="right"/>
    </xf>
    <xf numFmtId="38" fontId="0" fillId="0" borderId="42" xfId="1" applyFont="1" applyBorder="1" applyAlignment="1">
      <alignment horizontal="right"/>
    </xf>
    <xf numFmtId="38" fontId="0" fillId="0" borderId="42" xfId="1" applyFont="1" applyBorder="1" applyAlignment="1"/>
    <xf numFmtId="0" fontId="0" fillId="0" borderId="25" xfId="0" applyBorder="1" applyAlignment="1">
      <alignment horizontal="right"/>
    </xf>
    <xf numFmtId="0" fontId="0" fillId="0" borderId="27" xfId="0" applyBorder="1" applyAlignment="1">
      <alignment horizontal="right"/>
    </xf>
    <xf numFmtId="0" fontId="0" fillId="0" borderId="37" xfId="0" applyBorder="1" applyAlignment="1">
      <alignment horizontal="right"/>
    </xf>
    <xf numFmtId="0" fontId="0" fillId="0" borderId="2" xfId="0" applyBorder="1"/>
    <xf numFmtId="0" fontId="0" fillId="5" borderId="37" xfId="0" applyFill="1" applyBorder="1"/>
    <xf numFmtId="0" fontId="0" fillId="3" borderId="37" xfId="0" applyFill="1" applyBorder="1"/>
    <xf numFmtId="0" fontId="0" fillId="0" borderId="42" xfId="0" applyBorder="1"/>
    <xf numFmtId="176" fontId="0" fillId="0" borderId="26" xfId="0" applyNumberFormat="1" applyBorder="1" applyAlignment="1">
      <alignment horizontal="right"/>
    </xf>
    <xf numFmtId="0" fontId="0" fillId="0" borderId="46" xfId="0" applyBorder="1" applyAlignment="1">
      <alignment horizontal="right"/>
    </xf>
    <xf numFmtId="0" fontId="0" fillId="0" borderId="48" xfId="0" applyBorder="1" applyAlignment="1">
      <alignment horizontal="right"/>
    </xf>
    <xf numFmtId="0" fontId="0" fillId="0" borderId="47" xfId="0" applyBorder="1" applyAlignment="1">
      <alignment horizontal="right"/>
    </xf>
    <xf numFmtId="3" fontId="0" fillId="2" borderId="22" xfId="1" applyNumberFormat="1" applyFont="1" applyFill="1" applyBorder="1" applyAlignment="1">
      <alignment horizontal="right"/>
    </xf>
    <xf numFmtId="181" fontId="0" fillId="2" borderId="24" xfId="1" applyNumberFormat="1" applyFont="1" applyFill="1" applyBorder="1" applyAlignment="1">
      <alignment horizontal="right"/>
    </xf>
    <xf numFmtId="0" fontId="0" fillId="7" borderId="26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0" borderId="50" xfId="0" applyBorder="1"/>
    <xf numFmtId="0" fontId="0" fillId="0" borderId="7" xfId="0" applyBorder="1" applyAlignment="1">
      <alignment horizontal="right"/>
    </xf>
    <xf numFmtId="0" fontId="0" fillId="0" borderId="7" xfId="0" applyBorder="1"/>
    <xf numFmtId="38" fontId="0" fillId="7" borderId="26" xfId="1" applyFont="1" applyFill="1" applyBorder="1" applyAlignment="1">
      <alignment horizontal="center" vertical="center"/>
    </xf>
    <xf numFmtId="38" fontId="0" fillId="0" borderId="26" xfId="1" applyFont="1" applyFill="1" applyBorder="1" applyAlignment="1"/>
    <xf numFmtId="176" fontId="0" fillId="0" borderId="26" xfId="0" applyNumberFormat="1" applyBorder="1"/>
    <xf numFmtId="38" fontId="0" fillId="0" borderId="26" xfId="1" applyFont="1" applyFill="1" applyBorder="1" applyAlignment="1">
      <alignment horizontal="right"/>
    </xf>
    <xf numFmtId="0" fontId="0" fillId="3" borderId="0" xfId="0" applyFill="1"/>
    <xf numFmtId="38" fontId="0" fillId="3" borderId="0" xfId="1" applyFont="1" applyFill="1" applyAlignment="1"/>
    <xf numFmtId="38" fontId="0" fillId="0" borderId="37" xfId="1" applyFont="1" applyBorder="1" applyAlignment="1">
      <alignment horizontal="right"/>
    </xf>
    <xf numFmtId="38" fontId="0" fillId="0" borderId="37" xfId="1" applyFont="1" applyBorder="1" applyAlignment="1"/>
    <xf numFmtId="0" fontId="0" fillId="7" borderId="26" xfId="0" applyFill="1" applyBorder="1" applyAlignment="1">
      <alignment horizontal="center"/>
    </xf>
    <xf numFmtId="177" fontId="0" fillId="0" borderId="26" xfId="0" applyNumberFormat="1" applyBorder="1"/>
    <xf numFmtId="0" fontId="0" fillId="0" borderId="42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3" borderId="42" xfId="0" applyFill="1" applyBorder="1" applyAlignment="1">
      <alignment horizontal="left"/>
    </xf>
    <xf numFmtId="0" fontId="0" fillId="4" borderId="0" xfId="0" applyFill="1" applyAlignment="1">
      <alignment shrinkToFit="1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38" fontId="0" fillId="0" borderId="25" xfId="1" applyFont="1" applyFill="1" applyBorder="1" applyAlignment="1">
      <alignment horizontal="right"/>
    </xf>
    <xf numFmtId="38" fontId="0" fillId="0" borderId="27" xfId="1" applyFont="1" applyFill="1" applyBorder="1" applyAlignment="1">
      <alignment horizontal="right"/>
    </xf>
    <xf numFmtId="38" fontId="0" fillId="0" borderId="29" xfId="1" applyFont="1" applyFill="1" applyBorder="1" applyAlignment="1">
      <alignment horizontal="right"/>
    </xf>
    <xf numFmtId="38" fontId="0" fillId="0" borderId="22" xfId="1" applyFont="1" applyFill="1" applyBorder="1" applyAlignment="1">
      <alignment horizontal="right"/>
    </xf>
    <xf numFmtId="38" fontId="0" fillId="0" borderId="23" xfId="1" applyFont="1" applyFill="1" applyBorder="1" applyAlignment="1">
      <alignment horizontal="right"/>
    </xf>
    <xf numFmtId="38" fontId="0" fillId="0" borderId="24" xfId="1" applyFont="1" applyFill="1" applyBorder="1" applyAlignment="1">
      <alignment horizontal="right"/>
    </xf>
    <xf numFmtId="38" fontId="0" fillId="0" borderId="23" xfId="1" quotePrefix="1" applyFont="1" applyFill="1" applyBorder="1" applyAlignment="1">
      <alignment horizontal="right"/>
    </xf>
    <xf numFmtId="0" fontId="0" fillId="0" borderId="6" xfId="0" applyBorder="1"/>
    <xf numFmtId="38" fontId="0" fillId="0" borderId="7" xfId="1" applyFont="1" applyFill="1" applyBorder="1" applyAlignment="1">
      <alignment horizontal="center"/>
    </xf>
    <xf numFmtId="38" fontId="0" fillId="0" borderId="8" xfId="1" applyFont="1" applyFill="1" applyBorder="1" applyAlignment="1">
      <alignment horizontal="center"/>
    </xf>
    <xf numFmtId="3" fontId="0" fillId="3" borderId="7" xfId="1" applyNumberFormat="1" applyFont="1" applyFill="1" applyBorder="1" applyAlignment="1">
      <alignment horizontal="center"/>
    </xf>
    <xf numFmtId="3" fontId="0" fillId="3" borderId="25" xfId="1" applyNumberFormat="1" applyFont="1" applyFill="1" applyBorder="1" applyAlignment="1">
      <alignment horizontal="right"/>
    </xf>
    <xf numFmtId="3" fontId="0" fillId="3" borderId="26" xfId="1" applyNumberFormat="1" applyFont="1" applyFill="1" applyBorder="1" applyAlignment="1">
      <alignment horizontal="right"/>
    </xf>
    <xf numFmtId="181" fontId="0" fillId="3" borderId="27" xfId="1" applyNumberFormat="1" applyFont="1" applyFill="1" applyBorder="1" applyAlignment="1">
      <alignment horizontal="right"/>
    </xf>
    <xf numFmtId="3" fontId="0" fillId="7" borderId="16" xfId="0" applyNumberFormat="1" applyFill="1" applyBorder="1" applyAlignment="1">
      <alignment horizontal="center" vertical="center"/>
    </xf>
    <xf numFmtId="3" fontId="0" fillId="7" borderId="17" xfId="0" applyNumberFormat="1" applyFill="1" applyBorder="1" applyAlignment="1">
      <alignment horizontal="center" vertical="center"/>
    </xf>
    <xf numFmtId="181" fontId="0" fillId="7" borderId="18" xfId="0" applyNumberFormat="1" applyFill="1" applyBorder="1" applyAlignment="1">
      <alignment horizontal="center" vertical="center"/>
    </xf>
    <xf numFmtId="3" fontId="0" fillId="6" borderId="7" xfId="1" applyNumberFormat="1" applyFont="1" applyFill="1" applyBorder="1" applyAlignment="1"/>
    <xf numFmtId="3" fontId="0" fillId="6" borderId="25" xfId="1" applyNumberFormat="1" applyFont="1" applyFill="1" applyBorder="1" applyAlignment="1">
      <alignment horizontal="right"/>
    </xf>
    <xf numFmtId="3" fontId="0" fillId="6" borderId="26" xfId="1" applyNumberFormat="1" applyFont="1" applyFill="1" applyBorder="1" applyAlignment="1">
      <alignment horizontal="right"/>
    </xf>
    <xf numFmtId="181" fontId="0" fillId="6" borderId="27" xfId="1" applyNumberFormat="1" applyFont="1" applyFill="1" applyBorder="1" applyAlignment="1">
      <alignment horizontal="right"/>
    </xf>
    <xf numFmtId="3" fontId="0" fillId="4" borderId="7" xfId="1" applyNumberFormat="1" applyFont="1" applyFill="1" applyBorder="1" applyAlignment="1"/>
    <xf numFmtId="3" fontId="0" fillId="4" borderId="25" xfId="1" applyNumberFormat="1" applyFont="1" applyFill="1" applyBorder="1" applyAlignment="1">
      <alignment horizontal="right"/>
    </xf>
    <xf numFmtId="3" fontId="0" fillId="4" borderId="26" xfId="1" applyNumberFormat="1" applyFont="1" applyFill="1" applyBorder="1" applyAlignment="1">
      <alignment horizontal="right"/>
    </xf>
    <xf numFmtId="181" fontId="0" fillId="4" borderId="27" xfId="1" applyNumberFormat="1" applyFont="1" applyFill="1" applyBorder="1" applyAlignment="1">
      <alignment horizontal="right"/>
    </xf>
    <xf numFmtId="3" fontId="0" fillId="2" borderId="8" xfId="1" applyNumberFormat="1" applyFont="1" applyFill="1" applyBorder="1" applyAlignment="1"/>
    <xf numFmtId="3" fontId="0" fillId="2" borderId="23" xfId="1" applyNumberFormat="1" applyFont="1" applyFill="1" applyBorder="1" applyAlignment="1">
      <alignment horizontal="right"/>
    </xf>
    <xf numFmtId="3" fontId="0" fillId="0" borderId="7" xfId="1" applyNumberFormat="1" applyFont="1" applyFill="1" applyBorder="1" applyAlignment="1"/>
    <xf numFmtId="3" fontId="0" fillId="0" borderId="25" xfId="1" applyNumberFormat="1" applyFont="1" applyFill="1" applyBorder="1" applyAlignment="1">
      <alignment horizontal="right"/>
    </xf>
    <xf numFmtId="3" fontId="0" fillId="0" borderId="26" xfId="1" applyNumberFormat="1" applyFont="1" applyFill="1" applyBorder="1" applyAlignment="1">
      <alignment horizontal="right"/>
    </xf>
    <xf numFmtId="181" fontId="0" fillId="0" borderId="27" xfId="1" applyNumberFormat="1" applyFont="1" applyFill="1" applyBorder="1" applyAlignment="1">
      <alignment horizontal="right"/>
    </xf>
    <xf numFmtId="3" fontId="1" fillId="0" borderId="7" xfId="1" applyNumberFormat="1" applyFont="1" applyFill="1" applyBorder="1" applyAlignment="1"/>
    <xf numFmtId="3" fontId="5" fillId="0" borderId="7" xfId="1" applyNumberFormat="1" applyFont="1" applyFill="1" applyBorder="1" applyAlignment="1"/>
    <xf numFmtId="3" fontId="5" fillId="0" borderId="7" xfId="1" applyNumberFormat="1" applyFont="1" applyFill="1" applyBorder="1" applyAlignment="1">
      <alignment shrinkToFit="1"/>
    </xf>
    <xf numFmtId="3" fontId="0" fillId="6" borderId="25" xfId="1" applyNumberFormat="1" applyFont="1" applyFill="1" applyBorder="1" applyAlignment="1"/>
    <xf numFmtId="181" fontId="0" fillId="6" borderId="27" xfId="1" applyNumberFormat="1" applyFont="1" applyFill="1" applyBorder="1" applyAlignment="1"/>
    <xf numFmtId="3" fontId="0" fillId="3" borderId="25" xfId="1" applyNumberFormat="1" applyFont="1" applyFill="1" applyBorder="1" applyAlignment="1"/>
    <xf numFmtId="3" fontId="0" fillId="3" borderId="26" xfId="1" applyNumberFormat="1" applyFont="1" applyFill="1" applyBorder="1" applyAlignment="1"/>
    <xf numFmtId="181" fontId="0" fillId="3" borderId="27" xfId="1" applyNumberFormat="1" applyFont="1" applyFill="1" applyBorder="1" applyAlignment="1"/>
    <xf numFmtId="3" fontId="0" fillId="8" borderId="7" xfId="1" applyNumberFormat="1" applyFont="1" applyFill="1" applyBorder="1" applyAlignment="1"/>
    <xf numFmtId="3" fontId="0" fillId="8" borderId="25" xfId="1" applyNumberFormat="1" applyFont="1" applyFill="1" applyBorder="1" applyAlignment="1"/>
    <xf numFmtId="3" fontId="0" fillId="8" borderId="26" xfId="1" applyNumberFormat="1" applyFont="1" applyFill="1" applyBorder="1" applyAlignment="1"/>
    <xf numFmtId="181" fontId="0" fillId="8" borderId="27" xfId="1" applyNumberFormat="1" applyFont="1" applyFill="1" applyBorder="1" applyAlignment="1"/>
    <xf numFmtId="3" fontId="0" fillId="8" borderId="25" xfId="1" applyNumberFormat="1" applyFont="1" applyFill="1" applyBorder="1" applyAlignment="1">
      <alignment horizontal="right"/>
    </xf>
    <xf numFmtId="3" fontId="0" fillId="8" borderId="26" xfId="1" applyNumberFormat="1" applyFont="1" applyFill="1" applyBorder="1" applyAlignment="1">
      <alignment horizontal="right"/>
    </xf>
    <xf numFmtId="181" fontId="0" fillId="8" borderId="27" xfId="1" applyNumberFormat="1" applyFont="1" applyFill="1" applyBorder="1" applyAlignment="1">
      <alignment horizontal="right"/>
    </xf>
    <xf numFmtId="3" fontId="0" fillId="0" borderId="25" xfId="1" applyNumberFormat="1" applyFont="1" applyFill="1" applyBorder="1" applyAlignment="1"/>
    <xf numFmtId="3" fontId="0" fillId="0" borderId="26" xfId="1" applyNumberFormat="1" applyFont="1" applyFill="1" applyBorder="1" applyAlignment="1"/>
    <xf numFmtId="181" fontId="0" fillId="0" borderId="27" xfId="1" applyNumberFormat="1" applyFont="1" applyFill="1" applyBorder="1" applyAlignment="1"/>
    <xf numFmtId="3" fontId="0" fillId="7" borderId="17" xfId="0" applyNumberFormat="1" applyFill="1" applyBorder="1" applyAlignment="1">
      <alignment horizontal="center" vertical="center" wrapText="1"/>
    </xf>
    <xf numFmtId="3" fontId="0" fillId="7" borderId="18" xfId="0" applyNumberFormat="1" applyFill="1" applyBorder="1" applyAlignment="1">
      <alignment horizontal="center" vertical="center" wrapText="1"/>
    </xf>
    <xf numFmtId="3" fontId="4" fillId="7" borderId="18" xfId="0" applyNumberFormat="1" applyFont="1" applyFill="1" applyBorder="1" applyAlignment="1">
      <alignment horizontal="center" vertical="center" wrapText="1"/>
    </xf>
    <xf numFmtId="3" fontId="0" fillId="7" borderId="39" xfId="0" applyNumberFormat="1" applyFill="1" applyBorder="1" applyAlignment="1">
      <alignment horizontal="center" vertical="center"/>
    </xf>
    <xf numFmtId="3" fontId="4" fillId="7" borderId="34" xfId="0" applyNumberFormat="1" applyFont="1" applyFill="1" applyBorder="1" applyAlignment="1">
      <alignment horizontal="center" vertical="center" wrapText="1"/>
    </xf>
    <xf numFmtId="0" fontId="0" fillId="7" borderId="16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179" fontId="0" fillId="7" borderId="26" xfId="0" applyNumberFormat="1" applyFill="1" applyBorder="1" applyAlignment="1">
      <alignment horizontal="center" vertical="center"/>
    </xf>
    <xf numFmtId="180" fontId="0" fillId="0" borderId="37" xfId="0" applyNumberFormat="1" applyBorder="1"/>
    <xf numFmtId="179" fontId="0" fillId="0" borderId="42" xfId="0" applyNumberFormat="1" applyBorder="1" applyAlignment="1">
      <alignment horizontal="left"/>
    </xf>
    <xf numFmtId="179" fontId="0" fillId="0" borderId="26" xfId="1" applyNumberFormat="1" applyFont="1" applyFill="1" applyBorder="1" applyAlignment="1"/>
    <xf numFmtId="178" fontId="0" fillId="0" borderId="26" xfId="0" applyNumberFormat="1" applyBorder="1"/>
    <xf numFmtId="3" fontId="0" fillId="0" borderId="22" xfId="1" applyNumberFormat="1" applyFont="1" applyFill="1" applyBorder="1" applyAlignment="1">
      <alignment horizontal="right"/>
    </xf>
    <xf numFmtId="3" fontId="0" fillId="0" borderId="23" xfId="1" applyNumberFormat="1" applyFont="1" applyFill="1" applyBorder="1" applyAlignment="1">
      <alignment horizontal="right"/>
    </xf>
    <xf numFmtId="181" fontId="0" fillId="0" borderId="24" xfId="1" applyNumberFormat="1" applyFont="1" applyFill="1" applyBorder="1" applyAlignment="1">
      <alignment horizontal="right"/>
    </xf>
    <xf numFmtId="3" fontId="0" fillId="0" borderId="7" xfId="1" applyNumberFormat="1" applyFont="1" applyFill="1" applyBorder="1" applyAlignment="1">
      <alignment vertical="center" wrapText="1"/>
    </xf>
    <xf numFmtId="3" fontId="0" fillId="0" borderId="25" xfId="1" applyNumberFormat="1" applyFont="1" applyFill="1" applyBorder="1" applyAlignment="1">
      <alignment horizontal="right" vertical="center"/>
    </xf>
    <xf numFmtId="3" fontId="0" fillId="0" borderId="26" xfId="1" applyNumberFormat="1" applyFont="1" applyFill="1" applyBorder="1" applyAlignment="1">
      <alignment horizontal="right" vertical="center"/>
    </xf>
    <xf numFmtId="181" fontId="0" fillId="0" borderId="27" xfId="1" applyNumberFormat="1" applyFont="1" applyFill="1" applyBorder="1" applyAlignment="1">
      <alignment horizontal="right" vertical="center"/>
    </xf>
    <xf numFmtId="3" fontId="0" fillId="0" borderId="8" xfId="1" applyNumberFormat="1" applyFont="1" applyFill="1" applyBorder="1" applyAlignment="1"/>
    <xf numFmtId="3" fontId="0" fillId="0" borderId="23" xfId="0" applyNumberFormat="1" applyBorder="1" applyAlignment="1">
      <alignment horizontal="right"/>
    </xf>
    <xf numFmtId="3" fontId="0" fillId="0" borderId="0" xfId="0" applyNumberFormat="1" applyAlignment="1">
      <alignment vertical="top" wrapText="1"/>
    </xf>
    <xf numFmtId="3" fontId="0" fillId="0" borderId="4" xfId="0" applyNumberFormat="1" applyBorder="1" applyAlignment="1">
      <alignment vertical="center"/>
    </xf>
    <xf numFmtId="0" fontId="5" fillId="3" borderId="7" xfId="0" applyFont="1" applyFill="1" applyBorder="1" applyAlignment="1">
      <alignment horizontal="center"/>
    </xf>
    <xf numFmtId="38" fontId="5" fillId="3" borderId="25" xfId="1" applyFont="1" applyFill="1" applyBorder="1" applyAlignment="1"/>
    <xf numFmtId="38" fontId="5" fillId="3" borderId="27" xfId="1" applyFont="1" applyFill="1" applyBorder="1" applyAlignment="1"/>
    <xf numFmtId="3" fontId="0" fillId="3" borderId="22" xfId="1" applyNumberFormat="1" applyFont="1" applyFill="1" applyBorder="1" applyAlignment="1"/>
    <xf numFmtId="3" fontId="0" fillId="3" borderId="24" xfId="1" applyNumberFormat="1" applyFont="1" applyFill="1" applyBorder="1" applyAlignment="1"/>
    <xf numFmtId="3" fontId="0" fillId="8" borderId="6" xfId="0" applyNumberFormat="1" applyFill="1" applyBorder="1" applyAlignment="1">
      <alignment horizontal="center"/>
    </xf>
    <xf numFmtId="3" fontId="0" fillId="8" borderId="31" xfId="1" applyNumberFormat="1" applyFont="1" applyFill="1" applyBorder="1" applyAlignment="1">
      <alignment horizontal="right"/>
    </xf>
    <xf numFmtId="3" fontId="0" fillId="8" borderId="33" xfId="1" applyNumberFormat="1" applyFont="1" applyFill="1" applyBorder="1" applyAlignment="1">
      <alignment horizontal="right"/>
    </xf>
    <xf numFmtId="3" fontId="0" fillId="7" borderId="18" xfId="0" applyNumberFormat="1" applyFill="1" applyBorder="1" applyAlignment="1">
      <alignment horizontal="center" vertical="center"/>
    </xf>
    <xf numFmtId="3" fontId="0" fillId="0" borderId="42" xfId="1" applyNumberFormat="1" applyFont="1" applyFill="1" applyBorder="1" applyAlignment="1"/>
    <xf numFmtId="3" fontId="0" fillId="0" borderId="28" xfId="1" applyNumberFormat="1" applyFont="1" applyFill="1" applyBorder="1" applyAlignment="1"/>
    <xf numFmtId="3" fontId="0" fillId="0" borderId="29" xfId="1" applyNumberFormat="1" applyFont="1" applyFill="1" applyBorder="1" applyAlignment="1"/>
    <xf numFmtId="3" fontId="0" fillId="0" borderId="43" xfId="1" applyNumberFormat="1" applyFont="1" applyFill="1" applyBorder="1" applyAlignment="1"/>
    <xf numFmtId="3" fontId="0" fillId="3" borderId="23" xfId="1" applyNumberFormat="1" applyFont="1" applyFill="1" applyBorder="1" applyAlignment="1"/>
    <xf numFmtId="181" fontId="0" fillId="3" borderId="23" xfId="0" applyNumberFormat="1" applyFill="1" applyBorder="1"/>
    <xf numFmtId="181" fontId="0" fillId="3" borderId="24" xfId="0" applyNumberFormat="1" applyFill="1" applyBorder="1" applyAlignment="1">
      <alignment horizontal="right"/>
    </xf>
    <xf numFmtId="181" fontId="0" fillId="3" borderId="23" xfId="0" applyNumberFormat="1" applyFill="1" applyBorder="1" applyAlignment="1">
      <alignment horizontal="right"/>
    </xf>
    <xf numFmtId="3" fontId="0" fillId="3" borderId="41" xfId="1" applyNumberFormat="1" applyFont="1" applyFill="1" applyBorder="1" applyAlignment="1"/>
    <xf numFmtId="181" fontId="0" fillId="3" borderId="36" xfId="0" applyNumberFormat="1" applyFill="1" applyBorder="1" applyAlignment="1">
      <alignment horizontal="right"/>
    </xf>
    <xf numFmtId="3" fontId="0" fillId="8" borderId="19" xfId="1" applyNumberFormat="1" applyFont="1" applyFill="1" applyBorder="1" applyAlignment="1"/>
    <xf numFmtId="3" fontId="0" fillId="8" borderId="20" xfId="1" applyNumberFormat="1" applyFont="1" applyFill="1" applyBorder="1" applyAlignment="1"/>
    <xf numFmtId="181" fontId="0" fillId="8" borderId="20" xfId="0" applyNumberFormat="1" applyFill="1" applyBorder="1"/>
    <xf numFmtId="181" fontId="0" fillId="8" borderId="21" xfId="0" applyNumberFormat="1" applyFill="1" applyBorder="1"/>
    <xf numFmtId="3" fontId="0" fillId="8" borderId="40" xfId="1" applyNumberFormat="1" applyFont="1" applyFill="1" applyBorder="1" applyAlignment="1"/>
    <xf numFmtId="181" fontId="0" fillId="8" borderId="35" xfId="0" applyNumberFormat="1" applyFill="1" applyBorder="1"/>
    <xf numFmtId="3" fontId="0" fillId="8" borderId="22" xfId="1" applyNumberFormat="1" applyFont="1" applyFill="1" applyBorder="1" applyAlignment="1"/>
    <xf numFmtId="3" fontId="0" fillId="8" borderId="23" xfId="1" applyNumberFormat="1" applyFont="1" applyFill="1" applyBorder="1" applyAlignment="1"/>
    <xf numFmtId="181" fontId="0" fillId="8" borderId="23" xfId="0" applyNumberFormat="1" applyFill="1" applyBorder="1" applyAlignment="1">
      <alignment horizontal="right"/>
    </xf>
    <xf numFmtId="181" fontId="0" fillId="8" borderId="24" xfId="0" applyNumberFormat="1" applyFill="1" applyBorder="1" applyAlignment="1">
      <alignment horizontal="right"/>
    </xf>
    <xf numFmtId="181" fontId="0" fillId="8" borderId="23" xfId="0" applyNumberFormat="1" applyFill="1" applyBorder="1"/>
    <xf numFmtId="3" fontId="0" fillId="8" borderId="41" xfId="1" applyNumberFormat="1" applyFont="1" applyFill="1" applyBorder="1" applyAlignment="1"/>
    <xf numFmtId="181" fontId="0" fillId="8" borderId="36" xfId="0" applyNumberFormat="1" applyFill="1" applyBorder="1" applyAlignment="1">
      <alignment horizontal="right"/>
    </xf>
    <xf numFmtId="3" fontId="0" fillId="8" borderId="23" xfId="0" applyNumberFormat="1" applyFill="1" applyBorder="1"/>
    <xf numFmtId="181" fontId="0" fillId="8" borderId="24" xfId="0" applyNumberFormat="1" applyFill="1" applyBorder="1"/>
    <xf numFmtId="181" fontId="0" fillId="8" borderId="36" xfId="0" applyNumberFormat="1" applyFill="1" applyBorder="1"/>
    <xf numFmtId="3" fontId="0" fillId="0" borderId="15" xfId="0" applyNumberFormat="1" applyBorder="1" applyAlignment="1">
      <alignment vertical="center"/>
    </xf>
    <xf numFmtId="3" fontId="0" fillId="8" borderId="15" xfId="0" applyNumberFormat="1" applyFill="1" applyBorder="1"/>
    <xf numFmtId="3" fontId="0" fillId="8" borderId="8" xfId="0" applyNumberFormat="1" applyFill="1" applyBorder="1"/>
    <xf numFmtId="3" fontId="0" fillId="3" borderId="8" xfId="0" applyNumberFormat="1" applyFill="1" applyBorder="1" applyAlignment="1">
      <alignment vertical="center"/>
    </xf>
    <xf numFmtId="0" fontId="0" fillId="7" borderId="25" xfId="0" applyFill="1" applyBorder="1" applyAlignment="1">
      <alignment horizontal="center" vertical="center"/>
    </xf>
    <xf numFmtId="0" fontId="6" fillId="0" borderId="53" xfId="2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7" fillId="0" borderId="0" xfId="2" applyFont="1"/>
    <xf numFmtId="0" fontId="7" fillId="0" borderId="54" xfId="2" applyFont="1" applyBorder="1"/>
    <xf numFmtId="0" fontId="9" fillId="0" borderId="0" xfId="2" applyFont="1" applyAlignment="1">
      <alignment horizontal="right" vertical="center"/>
    </xf>
    <xf numFmtId="3" fontId="6" fillId="0" borderId="0" xfId="2" applyNumberFormat="1" applyAlignment="1">
      <alignment vertical="center"/>
    </xf>
    <xf numFmtId="0" fontId="6" fillId="0" borderId="0" xfId="2"/>
    <xf numFmtId="0" fontId="6" fillId="0" borderId="9" xfId="2" applyBorder="1"/>
    <xf numFmtId="0" fontId="6" fillId="0" borderId="11" xfId="2" applyBorder="1"/>
    <xf numFmtId="0" fontId="6" fillId="0" borderId="10" xfId="2" applyBorder="1"/>
    <xf numFmtId="0" fontId="10" fillId="0" borderId="0" xfId="2" applyFont="1"/>
    <xf numFmtId="0" fontId="11" fillId="0" borderId="0" xfId="2" applyFont="1"/>
    <xf numFmtId="3" fontId="0" fillId="8" borderId="24" xfId="0" applyNumberFormat="1" applyFill="1" applyBorder="1" applyAlignment="1">
      <alignment horizontal="right"/>
    </xf>
    <xf numFmtId="38" fontId="0" fillId="3" borderId="7" xfId="1" applyFont="1" applyFill="1" applyBorder="1" applyAlignment="1">
      <alignment horizontal="center"/>
    </xf>
    <xf numFmtId="38" fontId="0" fillId="3" borderId="25" xfId="1" applyFont="1" applyFill="1" applyBorder="1" applyAlignment="1">
      <alignment horizontal="right"/>
    </xf>
    <xf numFmtId="38" fontId="0" fillId="3" borderId="26" xfId="1" applyFont="1" applyFill="1" applyBorder="1" applyAlignment="1">
      <alignment horizontal="right"/>
    </xf>
    <xf numFmtId="38" fontId="0" fillId="3" borderId="27" xfId="1" applyFont="1" applyFill="1" applyBorder="1" applyAlignment="1">
      <alignment horizontal="right"/>
    </xf>
    <xf numFmtId="182" fontId="6" fillId="0" borderId="1" xfId="2" applyNumberFormat="1" applyBorder="1" applyAlignment="1">
      <alignment shrinkToFit="1"/>
    </xf>
    <xf numFmtId="0" fontId="6" fillId="0" borderId="1" xfId="2" applyBorder="1" applyAlignment="1">
      <alignment shrinkToFit="1"/>
    </xf>
    <xf numFmtId="183" fontId="6" fillId="0" borderId="1" xfId="2" applyNumberFormat="1" applyBorder="1" applyAlignment="1">
      <alignment shrinkToFit="1"/>
    </xf>
    <xf numFmtId="182" fontId="6" fillId="0" borderId="9" xfId="2" applyNumberFormat="1" applyBorder="1" applyAlignment="1">
      <alignment horizontal="center" shrinkToFit="1"/>
    </xf>
    <xf numFmtId="182" fontId="6" fillId="0" borderId="10" xfId="2" applyNumberFormat="1" applyBorder="1" applyAlignment="1">
      <alignment horizontal="center" shrinkToFit="1"/>
    </xf>
    <xf numFmtId="182" fontId="6" fillId="0" borderId="9" xfId="2" applyNumberFormat="1" applyBorder="1" applyAlignment="1">
      <alignment shrinkToFit="1"/>
    </xf>
    <xf numFmtId="182" fontId="6" fillId="0" borderId="10" xfId="2" applyNumberFormat="1" applyBorder="1" applyAlignment="1">
      <alignment shrinkToFit="1"/>
    </xf>
    <xf numFmtId="0" fontId="6" fillId="0" borderId="9" xfId="2" applyBorder="1" applyAlignment="1">
      <alignment horizontal="center"/>
    </xf>
    <xf numFmtId="0" fontId="6" fillId="0" borderId="10" xfId="2" applyBorder="1" applyAlignment="1">
      <alignment horizontal="center"/>
    </xf>
    <xf numFmtId="0" fontId="6" fillId="0" borderId="52" xfId="2" applyBorder="1" applyAlignment="1">
      <alignment horizontal="right" vertical="center"/>
    </xf>
    <xf numFmtId="3" fontId="6" fillId="0" borderId="12" xfId="2" applyNumberFormat="1" applyBorder="1" applyAlignment="1">
      <alignment horizontal="center" vertical="center"/>
    </xf>
    <xf numFmtId="3" fontId="6" fillId="0" borderId="13" xfId="2" applyNumberFormat="1" applyBorder="1" applyAlignment="1">
      <alignment horizontal="center" vertical="center"/>
    </xf>
    <xf numFmtId="0" fontId="6" fillId="0" borderId="11" xfId="2" applyBorder="1" applyAlignment="1">
      <alignment horizontal="center"/>
    </xf>
    <xf numFmtId="0" fontId="6" fillId="0" borderId="56" xfId="2" applyBorder="1" applyAlignment="1">
      <alignment horizontal="right" vertical="center"/>
    </xf>
    <xf numFmtId="3" fontId="6" fillId="0" borderId="54" xfId="2" applyNumberFormat="1" applyBorder="1" applyAlignment="1">
      <alignment horizontal="center" vertical="center"/>
    </xf>
    <xf numFmtId="3" fontId="6" fillId="0" borderId="55" xfId="2" applyNumberFormat="1" applyBorder="1" applyAlignment="1">
      <alignment horizontal="center" vertical="center"/>
    </xf>
    <xf numFmtId="0" fontId="6" fillId="0" borderId="54" xfId="2" applyBorder="1" applyAlignment="1">
      <alignment horizontal="right" vertical="center"/>
    </xf>
    <xf numFmtId="0" fontId="6" fillId="0" borderId="0" xfId="2" applyAlignment="1">
      <alignment horizontal="right" vertical="center"/>
    </xf>
    <xf numFmtId="0" fontId="6" fillId="0" borderId="55" xfId="2" applyBorder="1" applyAlignment="1">
      <alignment horizontal="right" vertical="center"/>
    </xf>
    <xf numFmtId="0" fontId="6" fillId="0" borderId="9" xfId="2" applyBorder="1" applyAlignment="1">
      <alignment horizontal="center" vertical="center" shrinkToFit="1"/>
    </xf>
    <xf numFmtId="0" fontId="6" fillId="0" borderId="11" xfId="2" applyBorder="1" applyAlignment="1">
      <alignment horizontal="center" vertical="center" shrinkToFit="1"/>
    </xf>
    <xf numFmtId="0" fontId="6" fillId="0" borderId="10" xfId="2" applyBorder="1" applyAlignment="1">
      <alignment horizontal="center" vertical="center" shrinkToFit="1"/>
    </xf>
    <xf numFmtId="0" fontId="6" fillId="0" borderId="3" xfId="2" applyBorder="1" applyAlignment="1">
      <alignment horizontal="center" vertical="center"/>
    </xf>
    <xf numFmtId="0" fontId="6" fillId="0" borderId="14" xfId="2" applyBorder="1" applyAlignment="1">
      <alignment horizontal="center" vertical="center"/>
    </xf>
    <xf numFmtId="0" fontId="6" fillId="0" borderId="4" xfId="2" applyBorder="1" applyAlignment="1">
      <alignment horizontal="center" vertical="center"/>
    </xf>
    <xf numFmtId="0" fontId="9" fillId="0" borderId="3" xfId="2" applyFont="1" applyBorder="1" applyAlignment="1">
      <alignment vertical="center"/>
    </xf>
    <xf numFmtId="0" fontId="9" fillId="0" borderId="4" xfId="2" applyFont="1" applyBorder="1" applyAlignment="1">
      <alignment vertical="center"/>
    </xf>
    <xf numFmtId="0" fontId="0" fillId="7" borderId="26" xfId="0" applyFill="1" applyBorder="1" applyAlignment="1">
      <alignment horizontal="center" vertical="center" wrapText="1"/>
    </xf>
    <xf numFmtId="0" fontId="0" fillId="7" borderId="26" xfId="0" applyFill="1" applyBorder="1" applyAlignment="1">
      <alignment horizontal="center" vertical="center"/>
    </xf>
    <xf numFmtId="38" fontId="0" fillId="7" borderId="26" xfId="1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 wrapText="1"/>
    </xf>
    <xf numFmtId="0" fontId="0" fillId="7" borderId="42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38" fontId="0" fillId="0" borderId="29" xfId="1" applyFont="1" applyFill="1" applyBorder="1" applyAlignment="1">
      <alignment horizontal="right" vertical="center" wrapText="1"/>
    </xf>
    <xf numFmtId="38" fontId="0" fillId="0" borderId="49" xfId="1" applyFont="1" applyFill="1" applyBorder="1" applyAlignment="1">
      <alignment horizontal="right" vertical="center"/>
    </xf>
    <xf numFmtId="38" fontId="0" fillId="0" borderId="32" xfId="1" applyFont="1" applyFill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31" xfId="1" applyFont="1" applyFill="1" applyBorder="1" applyAlignment="1">
      <alignment horizontal="right" vertical="center"/>
    </xf>
    <xf numFmtId="38" fontId="0" fillId="0" borderId="30" xfId="1" applyFont="1" applyFill="1" applyBorder="1" applyAlignment="1">
      <alignment horizontal="right" vertical="center"/>
    </xf>
    <xf numFmtId="38" fontId="0" fillId="0" borderId="45" xfId="1" applyFont="1" applyFill="1" applyBorder="1" applyAlignment="1">
      <alignment horizontal="right" vertical="center"/>
    </xf>
    <xf numFmtId="38" fontId="0" fillId="0" borderId="33" xfId="1" applyFont="1" applyFill="1" applyBorder="1" applyAlignment="1">
      <alignment horizontal="right" vertical="center"/>
    </xf>
    <xf numFmtId="3" fontId="0" fillId="7" borderId="9" xfId="0" applyNumberFormat="1" applyFill="1" applyBorder="1" applyAlignment="1">
      <alignment horizontal="center" vertical="center"/>
    </xf>
    <xf numFmtId="3" fontId="0" fillId="7" borderId="11" xfId="0" applyNumberFormat="1" applyFill="1" applyBorder="1" applyAlignment="1">
      <alignment horizontal="center" vertical="center"/>
    </xf>
    <xf numFmtId="181" fontId="0" fillId="7" borderId="10" xfId="0" applyNumberFormat="1" applyFill="1" applyBorder="1" applyAlignment="1">
      <alignment horizontal="center" vertical="center"/>
    </xf>
    <xf numFmtId="3" fontId="0" fillId="7" borderId="1" xfId="0" applyNumberFormat="1" applyFill="1" applyBorder="1" applyAlignment="1">
      <alignment horizontal="center" vertical="center"/>
    </xf>
    <xf numFmtId="3" fontId="0" fillId="7" borderId="10" xfId="0" applyNumberFormat="1" applyFill="1" applyBorder="1" applyAlignment="1">
      <alignment horizontal="center" vertical="center"/>
    </xf>
    <xf numFmtId="3" fontId="0" fillId="0" borderId="14" xfId="0" applyNumberFormat="1" applyBorder="1" applyAlignment="1">
      <alignment vertical="top" wrapText="1"/>
    </xf>
    <xf numFmtId="3" fontId="0" fillId="0" borderId="0" xfId="0" applyNumberFormat="1" applyAlignment="1">
      <alignment vertical="top" wrapText="1"/>
    </xf>
    <xf numFmtId="3" fontId="0" fillId="3" borderId="5" xfId="0" applyNumberFormat="1" applyFill="1" applyBorder="1" applyAlignment="1">
      <alignment horizontal="center" vertical="center"/>
    </xf>
    <xf numFmtId="3" fontId="0" fillId="3" borderId="51" xfId="0" applyNumberFormat="1" applyFill="1" applyBorder="1" applyAlignment="1">
      <alignment horizontal="center" vertical="center"/>
    </xf>
    <xf numFmtId="3" fontId="0" fillId="7" borderId="3" xfId="0" applyNumberFormat="1" applyFill="1" applyBorder="1" applyAlignment="1">
      <alignment horizontal="center" vertical="center"/>
    </xf>
    <xf numFmtId="3" fontId="0" fillId="7" borderId="4" xfId="0" applyNumberFormat="1" applyFill="1" applyBorder="1" applyAlignment="1">
      <alignment horizontal="center" vertical="center"/>
    </xf>
    <xf numFmtId="3" fontId="0" fillId="7" borderId="12" xfId="0" applyNumberFormat="1" applyFill="1" applyBorder="1" applyAlignment="1">
      <alignment horizontal="center" vertical="center"/>
    </xf>
    <xf numFmtId="3" fontId="0" fillId="7" borderId="13" xfId="0" applyNumberFormat="1" applyFill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 textRotation="255"/>
    </xf>
    <xf numFmtId="3" fontId="0" fillId="0" borderId="7" xfId="0" applyNumberFormat="1" applyBorder="1" applyAlignment="1">
      <alignment horizontal="center" vertical="center" textRotation="255"/>
    </xf>
    <xf numFmtId="3" fontId="0" fillId="0" borderId="8" xfId="0" applyNumberFormat="1" applyBorder="1" applyAlignment="1">
      <alignment horizontal="center" vertical="center" textRotation="255"/>
    </xf>
    <xf numFmtId="181" fontId="0" fillId="0" borderId="29" xfId="0" applyNumberFormat="1" applyBorder="1" applyAlignment="1">
      <alignment vertical="center"/>
    </xf>
    <xf numFmtId="181" fontId="0" fillId="0" borderId="32" xfId="0" applyNumberFormat="1" applyBorder="1" applyAlignment="1">
      <alignment vertical="center"/>
    </xf>
    <xf numFmtId="181" fontId="0" fillId="0" borderId="30" xfId="0" applyNumberFormat="1" applyBorder="1" applyAlignment="1">
      <alignment vertical="center"/>
    </xf>
    <xf numFmtId="181" fontId="0" fillId="0" borderId="33" xfId="0" applyNumberFormat="1" applyBorder="1" applyAlignment="1">
      <alignment vertical="center"/>
    </xf>
    <xf numFmtId="3" fontId="0" fillId="0" borderId="28" xfId="1" applyNumberFormat="1" applyFont="1" applyFill="1" applyBorder="1" applyAlignment="1">
      <alignment vertical="center"/>
    </xf>
    <xf numFmtId="3" fontId="0" fillId="0" borderId="31" xfId="1" applyNumberFormat="1" applyFont="1" applyFill="1" applyBorder="1" applyAlignment="1">
      <alignment vertical="center"/>
    </xf>
    <xf numFmtId="3" fontId="0" fillId="7" borderId="15" xfId="0" applyNumberFormat="1" applyFill="1" applyBorder="1" applyAlignment="1">
      <alignment horizontal="center" vertical="center"/>
    </xf>
    <xf numFmtId="3" fontId="0" fillId="7" borderId="52" xfId="0" applyNumberFormat="1" applyFill="1" applyBorder="1" applyAlignment="1">
      <alignment horizontal="center" vertical="center"/>
    </xf>
    <xf numFmtId="3" fontId="0" fillId="0" borderId="29" xfId="1" applyNumberFormat="1" applyFont="1" applyFill="1" applyBorder="1" applyAlignment="1">
      <alignment vertical="center"/>
    </xf>
    <xf numFmtId="3" fontId="0" fillId="0" borderId="32" xfId="1" applyNumberFormat="1" applyFont="1" applyFill="1" applyBorder="1" applyAlignment="1">
      <alignment vertical="center"/>
    </xf>
    <xf numFmtId="3" fontId="0" fillId="7" borderId="1" xfId="0" applyNumberFormat="1" applyFill="1" applyBorder="1" applyAlignment="1">
      <alignment horizontal="center"/>
    </xf>
    <xf numFmtId="3" fontId="0" fillId="7" borderId="9" xfId="0" applyNumberFormat="1" applyFill="1" applyBorder="1" applyAlignment="1">
      <alignment horizontal="center"/>
    </xf>
    <xf numFmtId="3" fontId="0" fillId="7" borderId="11" xfId="0" applyNumberFormat="1" applyFill="1" applyBorder="1" applyAlignment="1">
      <alignment horizontal="center"/>
    </xf>
    <xf numFmtId="3" fontId="0" fillId="7" borderId="10" xfId="0" applyNumberFormat="1" applyFill="1" applyBorder="1" applyAlignment="1">
      <alignment horizontal="center"/>
    </xf>
    <xf numFmtId="38" fontId="0" fillId="0" borderId="30" xfId="1" applyFont="1" applyBorder="1" applyAlignment="1">
      <alignment vertical="center"/>
    </xf>
    <xf numFmtId="38" fontId="0" fillId="0" borderId="33" xfId="1" applyFont="1" applyBorder="1" applyAlignment="1">
      <alignment vertical="center"/>
    </xf>
    <xf numFmtId="38" fontId="0" fillId="0" borderId="28" xfId="1" applyFont="1" applyBorder="1" applyAlignment="1">
      <alignment vertical="center"/>
    </xf>
    <xf numFmtId="38" fontId="0" fillId="0" borderId="44" xfId="1" applyFont="1" applyBorder="1" applyAlignment="1">
      <alignment vertical="center"/>
    </xf>
    <xf numFmtId="38" fontId="0" fillId="0" borderId="31" xfId="1" applyFont="1" applyBorder="1" applyAlignment="1">
      <alignment vertical="center"/>
    </xf>
    <xf numFmtId="38" fontId="0" fillId="0" borderId="45" xfId="1" applyFont="1" applyBorder="1" applyAlignment="1">
      <alignment vertical="center"/>
    </xf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79" fontId="0" fillId="7" borderId="26" xfId="0" applyNumberFormat="1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12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2CC"/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96703683218135E-2"/>
          <c:y val="6.2015660367360018E-2"/>
          <c:w val="0.87429499124816723"/>
          <c:h val="0.8217074998675202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概要!$AM$4</c:f>
              <c:strCache>
                <c:ptCount val="1"/>
                <c:pt idx="0">
                  <c:v>人口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6"/>
              <c:layout>
                <c:manualLayout>
                  <c:x val="3.3270489076120563E-5"/>
                  <c:y val="0.122099236402132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5F-4F3A-B1CC-83F015BD9691}"/>
                </c:ext>
              </c:extLst>
            </c:dLbl>
            <c:dLbl>
              <c:idx val="7"/>
              <c:layout>
                <c:manualLayout>
                  <c:x val="1.8912529550827422E-3"/>
                  <c:y val="7.83161823442146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5F-4F3A-B1CC-83F015BD9691}"/>
                </c:ext>
              </c:extLst>
            </c:dLbl>
            <c:dLbl>
              <c:idx val="8"/>
              <c:layout>
                <c:manualLayout>
                  <c:x val="0"/>
                  <c:y val="1.01437024513947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5F-4F3A-B1CC-83F015BD9691}"/>
                </c:ext>
              </c:extLst>
            </c:dLbl>
            <c:dLbl>
              <c:idx val="9"/>
              <c:layout>
                <c:manualLayout>
                  <c:x val="1.1763012730086808E-3"/>
                  <c:y val="1.00968444033253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ysClr val="windowText" lastClr="000000"/>
                      </a:solidFill>
                      <a:latin typeface="+mj-ea"/>
                      <a:ea typeface="+mj-ea"/>
                      <a:cs typeface="HG丸ｺﾞｼｯｸM-PRO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5F-4F3A-B1CC-83F015BD969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HG丸ｺﾞｼｯｸM-PRO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概要!$AJ$5:$AL$23</c:f>
              <c:strCache>
                <c:ptCount val="19"/>
                <c:pt idx="0">
                  <c:v>1930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2005</c:v>
                </c:pt>
                <c:pt idx="16">
                  <c:v>2010</c:v>
                </c:pt>
                <c:pt idx="17">
                  <c:v>2015</c:v>
                </c:pt>
                <c:pt idx="18">
                  <c:v>2020</c:v>
                </c:pt>
              </c:strCache>
            </c:strRef>
          </c:cat>
          <c:val>
            <c:numRef>
              <c:f>概要!$AM$5:$AM$23</c:f>
              <c:numCache>
                <c:formatCode>#,##0</c:formatCode>
                <c:ptCount val="19"/>
                <c:pt idx="0">
                  <c:v>8647</c:v>
                </c:pt>
                <c:pt idx="1">
                  <c:v>9721</c:v>
                </c:pt>
                <c:pt idx="2">
                  <c:v>10692</c:v>
                </c:pt>
                <c:pt idx="3">
                  <c:v>12999</c:v>
                </c:pt>
                <c:pt idx="4">
                  <c:v>14318</c:v>
                </c:pt>
                <c:pt idx="5">
                  <c:v>15656</c:v>
                </c:pt>
                <c:pt idx="6">
                  <c:v>14797</c:v>
                </c:pt>
                <c:pt idx="7">
                  <c:v>12609</c:v>
                </c:pt>
                <c:pt idx="8">
                  <c:v>10311</c:v>
                </c:pt>
                <c:pt idx="9">
                  <c:v>9307</c:v>
                </c:pt>
                <c:pt idx="10">
                  <c:v>8666</c:v>
                </c:pt>
                <c:pt idx="11">
                  <c:v>8389</c:v>
                </c:pt>
                <c:pt idx="12">
                  <c:v>7801</c:v>
                </c:pt>
                <c:pt idx="13">
                  <c:v>7252</c:v>
                </c:pt>
                <c:pt idx="14">
                  <c:v>6666</c:v>
                </c:pt>
                <c:pt idx="15">
                  <c:v>6393</c:v>
                </c:pt>
                <c:pt idx="16">
                  <c:v>5892</c:v>
                </c:pt>
                <c:pt idx="17">
                  <c:v>5362</c:v>
                </c:pt>
                <c:pt idx="18">
                  <c:v>4875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A5F-4F3A-B1CC-83F015BD9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9657416"/>
        <c:axId val="1"/>
      </c:barChart>
      <c:lineChart>
        <c:grouping val="standard"/>
        <c:varyColors val="0"/>
        <c:ser>
          <c:idx val="2"/>
          <c:order val="1"/>
          <c:tx>
            <c:strRef>
              <c:f>概要!$AO$4</c:f>
              <c:strCache>
                <c:ptCount val="1"/>
                <c:pt idx="0">
                  <c:v>世帯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11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solidFill>
                  <a:srgbClr val="FFFF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6190391094730191E-2"/>
                  <c:y val="6.4958683233649436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5F-4F3A-B1CC-83F015BD9691}"/>
                </c:ext>
              </c:extLst>
            </c:dLbl>
            <c:dLbl>
              <c:idx val="1"/>
              <c:layout>
                <c:manualLayout>
                  <c:x val="-3.8420580406172633E-2"/>
                  <c:y val="7.703942378046727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A5F-4F3A-B1CC-83F015BD9691}"/>
                </c:ext>
              </c:extLst>
            </c:dLbl>
            <c:dLbl>
              <c:idx val="2"/>
              <c:layout>
                <c:manualLayout>
                  <c:x val="-3.9238286703523764E-2"/>
                  <c:y val="5.2591980989588574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5F-4F3A-B1CC-83F015BD9691}"/>
                </c:ext>
              </c:extLst>
            </c:dLbl>
            <c:dLbl>
              <c:idx val="3"/>
              <c:layout>
                <c:manualLayout>
                  <c:x val="-3.4861152994173604E-2"/>
                  <c:y val="7.9382161628773387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5F-4F3A-B1CC-83F015BD9691}"/>
                </c:ext>
              </c:extLst>
            </c:dLbl>
            <c:dLbl>
              <c:idx val="4"/>
              <c:layout>
                <c:manualLayout>
                  <c:x val="-3.6636548091063086E-2"/>
                  <c:y val="5.2808667458767146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5F-4F3A-B1CC-83F015BD9691}"/>
                </c:ext>
              </c:extLst>
            </c:dLbl>
            <c:dLbl>
              <c:idx val="5"/>
              <c:layout>
                <c:manualLayout>
                  <c:x val="-4.3103973675641179E-2"/>
                  <c:y val="6.2485570965905429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A5F-4F3A-B1CC-83F015BD9691}"/>
                </c:ext>
              </c:extLst>
            </c:dLbl>
            <c:dLbl>
              <c:idx val="6"/>
              <c:layout>
                <c:manualLayout>
                  <c:x val="-2.6369302428745703E-2"/>
                  <c:y val="-4.34785985880643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A5F-4F3A-B1CC-83F015BD9691}"/>
                </c:ext>
              </c:extLst>
            </c:dLbl>
            <c:dLbl>
              <c:idx val="7"/>
              <c:layout>
                <c:manualLayout>
                  <c:x val="-3.9561884551665087E-2"/>
                  <c:y val="4.3653865517449708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A5F-4F3A-B1CC-83F015BD9691}"/>
                </c:ext>
              </c:extLst>
            </c:dLbl>
            <c:dLbl>
              <c:idx val="8"/>
              <c:layout>
                <c:manualLayout>
                  <c:x val="-3.1375141937045103E-2"/>
                  <c:y val="-4.1696974578944897E-2"/>
                </c:manualLayout>
              </c:layout>
              <c:spPr>
                <a:solidFill>
                  <a:schemeClr val="bg1"/>
                </a:solidFill>
                <a:ln w="3175">
                  <a:noFill/>
                  <a:prstDash val="solid"/>
                </a:ln>
                <a:effectLst/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A5F-4F3A-B1CC-83F015BD9691}"/>
                </c:ext>
              </c:extLst>
            </c:dLbl>
            <c:dLbl>
              <c:idx val="9"/>
              <c:layout>
                <c:manualLayout>
                  <c:x val="-4.2667410715953723E-2"/>
                  <c:y val="3.9906283903861098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A5F-4F3A-B1CC-83F015BD9691}"/>
                </c:ext>
              </c:extLst>
            </c:dLbl>
            <c:dLbl>
              <c:idx val="10"/>
              <c:layout>
                <c:manualLayout>
                  <c:x val="-4.0633197446063994E-2"/>
                  <c:y val="-4.2557276248397356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A5F-4F3A-B1CC-83F015BD9691}"/>
                </c:ext>
              </c:extLst>
            </c:dLbl>
            <c:dLbl>
              <c:idx val="11"/>
              <c:layout>
                <c:manualLayout>
                  <c:x val="-3.8123233951049072E-2"/>
                  <c:y val="3.8708333703196991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A5F-4F3A-B1CC-83F015BD9691}"/>
                </c:ext>
              </c:extLst>
            </c:dLbl>
            <c:dLbl>
              <c:idx val="12"/>
              <c:layout>
                <c:manualLayout>
                  <c:x val="-3.7049645390070989E-2"/>
                  <c:y val="-4.2787656658007246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A5F-4F3A-B1CC-83F015BD9691}"/>
                </c:ext>
              </c:extLst>
            </c:dLbl>
            <c:dLbl>
              <c:idx val="13"/>
              <c:layout>
                <c:manualLayout>
                  <c:x val="-3.9279834701513236E-2"/>
                  <c:y val="3.9048942411610284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A5F-4F3A-B1CC-83F015BD9691}"/>
                </c:ext>
              </c:extLst>
            </c:dLbl>
            <c:dLbl>
              <c:idx val="14"/>
              <c:layout>
                <c:manualLayout>
                  <c:x val="-3.8709182628767151E-2"/>
                  <c:y val="-3.9960260721885466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A5F-4F3A-B1CC-83F015BD9691}"/>
                </c:ext>
              </c:extLst>
            </c:dLbl>
            <c:dLbl>
              <c:idx val="15"/>
              <c:layout>
                <c:manualLayout>
                  <c:x val="-4.4219048503911715E-2"/>
                  <c:y val="4.2479516665510343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A5F-4F3A-B1CC-83F015BD9691}"/>
                </c:ext>
              </c:extLst>
            </c:dLbl>
            <c:dLbl>
              <c:idx val="16"/>
              <c:layout>
                <c:manualLayout>
                  <c:x val="-3.2803708047132403E-2"/>
                  <c:y val="-3.654429385585117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A5F-4F3A-B1CC-83F015BD9691}"/>
                </c:ext>
              </c:extLst>
            </c:dLbl>
            <c:dLbl>
              <c:idx val="17"/>
              <c:layout>
                <c:manualLayout>
                  <c:x val="-3.8792367819940804E-2"/>
                  <c:y val="4.576639262772049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CA5F-4F3A-B1CC-83F015BD9691}"/>
                </c:ext>
              </c:extLst>
            </c:dLbl>
            <c:dLbl>
              <c:idx val="18"/>
              <c:layout>
                <c:manualLayout>
                  <c:x val="-4.5762662645892668E-2"/>
                  <c:y val="-4.31206073665344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1" u="none" strike="noStrike" baseline="0">
                      <a:solidFill>
                        <a:schemeClr val="accent6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CA5F-4F3A-B1CC-83F015BD9691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1" u="none" strike="noStrike" baseline="0">
                    <a:solidFill>
                      <a:schemeClr val="accent6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概要!$AJ$5:$AL$23</c:f>
              <c:strCache>
                <c:ptCount val="19"/>
                <c:pt idx="0">
                  <c:v>1930</c:v>
                </c:pt>
                <c:pt idx="1">
                  <c:v>1935</c:v>
                </c:pt>
                <c:pt idx="2">
                  <c:v>1940</c:v>
                </c:pt>
                <c:pt idx="3">
                  <c:v>1945</c:v>
                </c:pt>
                <c:pt idx="4">
                  <c:v>1950</c:v>
                </c:pt>
                <c:pt idx="5">
                  <c:v>1955</c:v>
                </c:pt>
                <c:pt idx="6">
                  <c:v>1960</c:v>
                </c:pt>
                <c:pt idx="7">
                  <c:v>1965</c:v>
                </c:pt>
                <c:pt idx="8">
                  <c:v>1970</c:v>
                </c:pt>
                <c:pt idx="9">
                  <c:v>1975</c:v>
                </c:pt>
                <c:pt idx="10">
                  <c:v>1980</c:v>
                </c:pt>
                <c:pt idx="11">
                  <c:v>1985</c:v>
                </c:pt>
                <c:pt idx="12">
                  <c:v>1990</c:v>
                </c:pt>
                <c:pt idx="13">
                  <c:v>1995</c:v>
                </c:pt>
                <c:pt idx="14">
                  <c:v>2000</c:v>
                </c:pt>
                <c:pt idx="15">
                  <c:v>2005</c:v>
                </c:pt>
                <c:pt idx="16">
                  <c:v>2010</c:v>
                </c:pt>
                <c:pt idx="17">
                  <c:v>2015</c:v>
                </c:pt>
                <c:pt idx="18">
                  <c:v>2020</c:v>
                </c:pt>
              </c:strCache>
            </c:strRef>
          </c:cat>
          <c:val>
            <c:numRef>
              <c:f>概要!$AO$5:$AO$23</c:f>
              <c:numCache>
                <c:formatCode>#,##0</c:formatCode>
                <c:ptCount val="19"/>
                <c:pt idx="0">
                  <c:v>1457</c:v>
                </c:pt>
                <c:pt idx="1">
                  <c:v>1668</c:v>
                </c:pt>
                <c:pt idx="2">
                  <c:v>1767</c:v>
                </c:pt>
                <c:pt idx="3">
                  <c:v>2215</c:v>
                </c:pt>
                <c:pt idx="4">
                  <c:v>2430</c:v>
                </c:pt>
                <c:pt idx="5">
                  <c:v>2761</c:v>
                </c:pt>
                <c:pt idx="6">
                  <c:v>2901</c:v>
                </c:pt>
                <c:pt idx="7">
                  <c:v>2845</c:v>
                </c:pt>
                <c:pt idx="8">
                  <c:v>2623</c:v>
                </c:pt>
                <c:pt idx="9">
                  <c:v>2598</c:v>
                </c:pt>
                <c:pt idx="10">
                  <c:v>2589</c:v>
                </c:pt>
                <c:pt idx="11">
                  <c:v>2599</c:v>
                </c:pt>
                <c:pt idx="12">
                  <c:v>2524</c:v>
                </c:pt>
                <c:pt idx="13">
                  <c:v>2504</c:v>
                </c:pt>
                <c:pt idx="14">
                  <c:v>2480</c:v>
                </c:pt>
                <c:pt idx="15">
                  <c:v>2564</c:v>
                </c:pt>
                <c:pt idx="16">
                  <c:v>2415</c:v>
                </c:pt>
                <c:pt idx="17">
                  <c:v>2311</c:v>
                </c:pt>
                <c:pt idx="18">
                  <c:v>2266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CA5F-4F3A-B1CC-83F015BD96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9657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6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3965741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3000"/>
        </c:scaling>
        <c:delete val="0"/>
        <c:axPos val="r"/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631510849876166"/>
          <c:y val="0.34662538773562396"/>
          <c:w val="0.23305105171712692"/>
          <c:h val="6.46000954426151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070873449999895E-2"/>
          <c:y val="6.6115880347904693E-2"/>
          <c:w val="0.91926409186886671"/>
          <c:h val="0.7685971090443920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概要!$BG$26:$BI$26</c:f>
              <c:strCache>
                <c:ptCount val="3"/>
                <c:pt idx="0">
                  <c:v>0～14歳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概要!$BJ$25:$CC$25</c:f>
              <c:numCache>
                <c:formatCode>General</c:formatCode>
                <c:ptCount val="20"/>
                <c:pt idx="0">
                  <c:v>1975</c:v>
                </c:pt>
                <c:pt idx="2">
                  <c:v>1980</c:v>
                </c:pt>
                <c:pt idx="4">
                  <c:v>1985</c:v>
                </c:pt>
                <c:pt idx="6">
                  <c:v>1990</c:v>
                </c:pt>
                <c:pt idx="8">
                  <c:v>1995</c:v>
                </c:pt>
                <c:pt idx="10">
                  <c:v>2000</c:v>
                </c:pt>
                <c:pt idx="12">
                  <c:v>2005</c:v>
                </c:pt>
                <c:pt idx="14">
                  <c:v>2010</c:v>
                </c:pt>
                <c:pt idx="16">
                  <c:v>2015</c:v>
                </c:pt>
                <c:pt idx="18">
                  <c:v>2020</c:v>
                </c:pt>
              </c:numCache>
            </c:numRef>
          </c:cat>
          <c:val>
            <c:numRef>
              <c:f>概要!$BJ$26:$CC$26</c:f>
              <c:numCache>
                <c:formatCode>#,##0.0_ </c:formatCode>
                <c:ptCount val="20"/>
                <c:pt idx="0">
                  <c:v>24</c:v>
                </c:pt>
                <c:pt idx="2">
                  <c:v>22</c:v>
                </c:pt>
                <c:pt idx="4">
                  <c:v>21.3</c:v>
                </c:pt>
                <c:pt idx="6">
                  <c:v>18.399999999999999</c:v>
                </c:pt>
                <c:pt idx="8">
                  <c:v>16.3</c:v>
                </c:pt>
                <c:pt idx="10">
                  <c:v>13.2</c:v>
                </c:pt>
                <c:pt idx="12">
                  <c:v>12.1</c:v>
                </c:pt>
                <c:pt idx="14">
                  <c:v>11.4</c:v>
                </c:pt>
                <c:pt idx="16">
                  <c:v>11.2</c:v>
                </c:pt>
                <c:pt idx="18">
                  <c:v>10.1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E3-461E-B514-5BBDC8A9E8A1}"/>
            </c:ext>
          </c:extLst>
        </c:ser>
        <c:ser>
          <c:idx val="1"/>
          <c:order val="1"/>
          <c:tx>
            <c:strRef>
              <c:f>概要!$BG$27:$BI$27</c:f>
              <c:strCache>
                <c:ptCount val="3"/>
                <c:pt idx="0">
                  <c:v>15～64歳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F6E3-461E-B514-5BBDC8A9E8A1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F6E3-461E-B514-5BBDC8A9E8A1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F6E3-461E-B514-5BBDC8A9E8A1}"/>
                </c:ext>
              </c:extLst>
            </c:dLbl>
            <c:dLbl>
              <c:idx val="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F6E3-461E-B514-5BBDC8A9E8A1}"/>
                </c:ext>
              </c:extLst>
            </c:dLbl>
            <c:dLbl>
              <c:idx val="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F6E3-461E-B514-5BBDC8A9E8A1}"/>
                </c:ext>
              </c:extLst>
            </c:dLbl>
            <c:dLbl>
              <c:idx val="1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F6E3-461E-B514-5BBDC8A9E8A1}"/>
                </c:ext>
              </c:extLst>
            </c:dLbl>
            <c:dLbl>
              <c:idx val="1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F6E3-461E-B514-5BBDC8A9E8A1}"/>
                </c:ext>
              </c:extLst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F6E3-461E-B514-5BBDC8A9E8A1}"/>
                </c:ext>
              </c:extLst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F6E3-461E-B514-5BBDC8A9E8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概要!$BJ$25:$CC$25</c:f>
              <c:numCache>
                <c:formatCode>General</c:formatCode>
                <c:ptCount val="20"/>
                <c:pt idx="0">
                  <c:v>1975</c:v>
                </c:pt>
                <c:pt idx="2">
                  <c:v>1980</c:v>
                </c:pt>
                <c:pt idx="4">
                  <c:v>1985</c:v>
                </c:pt>
                <c:pt idx="6">
                  <c:v>1990</c:v>
                </c:pt>
                <c:pt idx="8">
                  <c:v>1995</c:v>
                </c:pt>
                <c:pt idx="10">
                  <c:v>2000</c:v>
                </c:pt>
                <c:pt idx="12">
                  <c:v>2005</c:v>
                </c:pt>
                <c:pt idx="14">
                  <c:v>2010</c:v>
                </c:pt>
                <c:pt idx="16">
                  <c:v>2015</c:v>
                </c:pt>
                <c:pt idx="18">
                  <c:v>2020</c:v>
                </c:pt>
              </c:numCache>
            </c:numRef>
          </c:cat>
          <c:val>
            <c:numRef>
              <c:f>概要!$BJ$27:$CC$27</c:f>
              <c:numCache>
                <c:formatCode>#,##0.0_ </c:formatCode>
                <c:ptCount val="20"/>
                <c:pt idx="0">
                  <c:v>65.7</c:v>
                </c:pt>
                <c:pt idx="2">
                  <c:v>65.8</c:v>
                </c:pt>
                <c:pt idx="4">
                  <c:v>64.2</c:v>
                </c:pt>
                <c:pt idx="6">
                  <c:v>64.3</c:v>
                </c:pt>
                <c:pt idx="8">
                  <c:v>62.2</c:v>
                </c:pt>
                <c:pt idx="10">
                  <c:v>59.9</c:v>
                </c:pt>
                <c:pt idx="12">
                  <c:v>58.6</c:v>
                </c:pt>
                <c:pt idx="14">
                  <c:v>55.5</c:v>
                </c:pt>
                <c:pt idx="16">
                  <c:v>51.4</c:v>
                </c:pt>
                <c:pt idx="18">
                  <c:v>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E3-461E-B514-5BBDC8A9E8A1}"/>
            </c:ext>
          </c:extLst>
        </c:ser>
        <c:ser>
          <c:idx val="2"/>
          <c:order val="2"/>
          <c:tx>
            <c:strRef>
              <c:f>概要!$BG$28:$BI$28</c:f>
              <c:strCache>
                <c:ptCount val="3"/>
                <c:pt idx="0">
                  <c:v>65歳以上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9.7833432271890626E-4"/>
                  <c:y val="-4.025529957955011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6E3-461E-B514-5BBDC8A9E8A1}"/>
                </c:ext>
              </c:extLst>
            </c:dLbl>
            <c:dLbl>
              <c:idx val="2"/>
              <c:layout>
                <c:manualLayout>
                  <c:x val="1.3424282135430085E-3"/>
                  <c:y val="-4.0850910784027486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6E3-461E-B514-5BBDC8A9E8A1}"/>
                </c:ext>
              </c:extLst>
            </c:dLbl>
            <c:dLbl>
              <c:idx val="4"/>
              <c:layout>
                <c:manualLayout>
                  <c:x val="-1.0964632265916974E-3"/>
                  <c:y val="-1.598414299708694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6E3-461E-B514-5BBDC8A9E8A1}"/>
                </c:ext>
              </c:extLst>
            </c:dLbl>
            <c:dLbl>
              <c:idx val="6"/>
              <c:layout>
                <c:manualLayout>
                  <c:x val="2.04000104538853E-4"/>
                  <c:y val="2.010187815111990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6E3-461E-B514-5BBDC8A9E8A1}"/>
                </c:ext>
              </c:extLst>
            </c:dLbl>
            <c:dLbl>
              <c:idx val="8"/>
              <c:layout>
                <c:manualLayout>
                  <c:x val="5.44199400394938E-4"/>
                  <c:y val="-6.4998936204026785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6E3-461E-B514-5BBDC8A9E8A1}"/>
                </c:ext>
              </c:extLst>
            </c:dLbl>
            <c:dLbl>
              <c:idx val="10"/>
              <c:layout>
                <c:manualLayout>
                  <c:x val="-2.7777466650378216E-5"/>
                  <c:y val="-1.03158142506280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6E3-461E-B514-5BBDC8A9E8A1}"/>
                </c:ext>
              </c:extLst>
            </c:dLbl>
            <c:dLbl>
              <c:idx val="12"/>
              <c:layout>
                <c:manualLayout>
                  <c:x val="3.3646576539241274E-4"/>
                  <c:y val="9.910340469118240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6E3-461E-B514-5BBDC8A9E8A1}"/>
                </c:ext>
              </c:extLst>
            </c:dLbl>
            <c:dLbl>
              <c:idx val="14"/>
              <c:layout>
                <c:manualLayout>
                  <c:x val="1.1566477376670763E-3"/>
                  <c:y val="7.34148079826791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6E3-461E-B514-5BBDC8A9E8A1}"/>
                </c:ext>
              </c:extLst>
            </c:dLbl>
            <c:dLbl>
              <c:idx val="16"/>
              <c:layout>
                <c:manualLayout>
                  <c:x val="1.0406096108541197E-3"/>
                  <c:y val="1.69795009522620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ＭＳ Ｐ明朝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6E3-461E-B514-5BBDC8A9E8A1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概要!$BJ$25:$CC$25</c:f>
              <c:numCache>
                <c:formatCode>General</c:formatCode>
                <c:ptCount val="20"/>
                <c:pt idx="0">
                  <c:v>1975</c:v>
                </c:pt>
                <c:pt idx="2">
                  <c:v>1980</c:v>
                </c:pt>
                <c:pt idx="4">
                  <c:v>1985</c:v>
                </c:pt>
                <c:pt idx="6">
                  <c:v>1990</c:v>
                </c:pt>
                <c:pt idx="8">
                  <c:v>1995</c:v>
                </c:pt>
                <c:pt idx="10">
                  <c:v>2000</c:v>
                </c:pt>
                <c:pt idx="12">
                  <c:v>2005</c:v>
                </c:pt>
                <c:pt idx="14">
                  <c:v>2010</c:v>
                </c:pt>
                <c:pt idx="16">
                  <c:v>2015</c:v>
                </c:pt>
                <c:pt idx="18">
                  <c:v>2020</c:v>
                </c:pt>
              </c:numCache>
            </c:numRef>
          </c:cat>
          <c:val>
            <c:numRef>
              <c:f>概要!$BJ$28:$CC$28</c:f>
              <c:numCache>
                <c:formatCode>#,##0.0_ </c:formatCode>
                <c:ptCount val="20"/>
                <c:pt idx="0">
                  <c:v>10.3</c:v>
                </c:pt>
                <c:pt idx="2">
                  <c:v>12.2</c:v>
                </c:pt>
                <c:pt idx="4">
                  <c:v>14.4</c:v>
                </c:pt>
                <c:pt idx="6">
                  <c:v>17.3</c:v>
                </c:pt>
                <c:pt idx="8">
                  <c:v>21.5</c:v>
                </c:pt>
                <c:pt idx="10">
                  <c:v>26.9</c:v>
                </c:pt>
                <c:pt idx="12">
                  <c:v>29.3</c:v>
                </c:pt>
                <c:pt idx="14">
                  <c:v>33.1</c:v>
                </c:pt>
                <c:pt idx="16">
                  <c:v>37.4</c:v>
                </c:pt>
                <c:pt idx="18">
                  <c:v>39.5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F6E3-461E-B514-5BBDC8A9E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9224344"/>
        <c:axId val="1"/>
      </c:barChart>
      <c:catAx>
        <c:axId val="3392243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1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92243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60640851196716561"/>
          <c:y val="0.92286755606326409"/>
          <c:w val="0.38243655803647769"/>
          <c:h val="5.7851576843050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+mn-ea"/>
              <a:ea typeface="+mn-ea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4</xdr:col>
      <xdr:colOff>133350</xdr:colOff>
      <xdr:row>1</xdr:row>
      <xdr:rowOff>0</xdr:rowOff>
    </xdr:to>
    <xdr:sp macro="" textlink="">
      <xdr:nvSpPr>
        <xdr:cNvPr id="2" name="Rectangl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00075" y="0"/>
          <a:ext cx="3333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昭和</a:t>
          </a:r>
        </a:p>
      </xdr:txBody>
    </xdr:sp>
    <xdr:clientData/>
  </xdr:twoCellAnchor>
  <xdr:twoCellAnchor>
    <xdr:from>
      <xdr:col>28</xdr:col>
      <xdr:colOff>38100</xdr:colOff>
      <xdr:row>1</xdr:row>
      <xdr:rowOff>0</xdr:rowOff>
    </xdr:from>
    <xdr:to>
      <xdr:col>29</xdr:col>
      <xdr:colOff>123825</xdr:colOff>
      <xdr:row>1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638800" y="0"/>
          <a:ext cx="2857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28</xdr:col>
      <xdr:colOff>47625</xdr:colOff>
      <xdr:row>1</xdr:row>
      <xdr:rowOff>0</xdr:rowOff>
    </xdr:from>
    <xdr:to>
      <xdr:col>29</xdr:col>
      <xdr:colOff>133350</xdr:colOff>
      <xdr:row>1</xdr:row>
      <xdr:rowOff>0</xdr:rowOff>
    </xdr:to>
    <xdr:sp macro="" textlink="">
      <xdr:nvSpPr>
        <xdr:cNvPr id="4" name="Text Box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648325" y="0"/>
          <a:ext cx="2857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</a:p>
      </xdr:txBody>
    </xdr:sp>
    <xdr:clientData/>
  </xdr:twoCellAnchor>
  <xdr:twoCellAnchor>
    <xdr:from>
      <xdr:col>0</xdr:col>
      <xdr:colOff>0</xdr:colOff>
      <xdr:row>3</xdr:row>
      <xdr:rowOff>104775</xdr:rowOff>
    </xdr:from>
    <xdr:to>
      <xdr:col>33</xdr:col>
      <xdr:colOff>190500</xdr:colOff>
      <xdr:row>27</xdr:row>
      <xdr:rowOff>142875</xdr:rowOff>
    </xdr:to>
    <xdr:graphicFrame macro="">
      <xdr:nvGraphicFramePr>
        <xdr:cNvPr id="5" name="グラフ 2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124691</xdr:colOff>
      <xdr:row>1</xdr:row>
      <xdr:rowOff>124691</xdr:rowOff>
    </xdr:from>
    <xdr:to>
      <xdr:col>21</xdr:col>
      <xdr:colOff>105641</xdr:colOff>
      <xdr:row>3</xdr:row>
      <xdr:rowOff>19916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2524991" y="124691"/>
          <a:ext cx="1781175" cy="238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人口と世帯の推移</a:t>
          </a:r>
        </a:p>
      </xdr:txBody>
    </xdr:sp>
    <xdr:clientData/>
  </xdr:twoCellAnchor>
  <xdr:twoCellAnchor>
    <xdr:from>
      <xdr:col>0</xdr:col>
      <xdr:colOff>28575</xdr:colOff>
      <xdr:row>33</xdr:row>
      <xdr:rowOff>114300</xdr:rowOff>
    </xdr:from>
    <xdr:to>
      <xdr:col>33</xdr:col>
      <xdr:colOff>180975</xdr:colOff>
      <xdr:row>54</xdr:row>
      <xdr:rowOff>152400</xdr:rowOff>
    </xdr:to>
    <xdr:graphicFrame macro="">
      <xdr:nvGraphicFramePr>
        <xdr:cNvPr id="7" name="グラフ 2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36368</xdr:colOff>
      <xdr:row>32</xdr:row>
      <xdr:rowOff>34637</xdr:rowOff>
    </xdr:from>
    <xdr:to>
      <xdr:col>22</xdr:col>
      <xdr:colOff>197427</xdr:colOff>
      <xdr:row>33</xdr:row>
      <xdr:rowOff>129887</xdr:rowOff>
    </xdr:to>
    <xdr:sp macro="" textlink="">
      <xdr:nvSpPr>
        <xdr:cNvPr id="8" name="Text Box 2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2236643" y="5349587"/>
          <a:ext cx="2361334" cy="266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</a:rPr>
            <a:t>年齢３区分別人口の構成</a:t>
          </a:r>
        </a:p>
      </xdr:txBody>
    </xdr:sp>
    <xdr:clientData/>
  </xdr:twoCellAnchor>
  <xdr:twoCellAnchor>
    <xdr:from>
      <xdr:col>0</xdr:col>
      <xdr:colOff>19050</xdr:colOff>
      <xdr:row>3</xdr:row>
      <xdr:rowOff>66675</xdr:rowOff>
    </xdr:from>
    <xdr:to>
      <xdr:col>2</xdr:col>
      <xdr:colOff>152400</xdr:colOff>
      <xdr:row>4</xdr:row>
      <xdr:rowOff>76200</xdr:rowOff>
    </xdr:to>
    <xdr:sp macro="" textlink="">
      <xdr:nvSpPr>
        <xdr:cNvPr id="9" name="Text Box 3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050" y="409575"/>
          <a:ext cx="53340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人口</a:t>
          </a:r>
        </a:p>
      </xdr:txBody>
    </xdr:sp>
    <xdr:clientData/>
  </xdr:twoCellAnchor>
  <xdr:twoCellAnchor>
    <xdr:from>
      <xdr:col>30</xdr:col>
      <xdr:colOff>5196</xdr:colOff>
      <xdr:row>3</xdr:row>
      <xdr:rowOff>131619</xdr:rowOff>
    </xdr:from>
    <xdr:to>
      <xdr:col>32</xdr:col>
      <xdr:colOff>82983</xdr:colOff>
      <xdr:row>4</xdr:row>
      <xdr:rowOff>160194</xdr:rowOff>
    </xdr:to>
    <xdr:sp macro="" textlink="">
      <xdr:nvSpPr>
        <xdr:cNvPr id="10" name="Text Box 3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5979969" y="928255"/>
          <a:ext cx="476105" cy="20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chemeClr val="accent6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世帯数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29"/>
  <sheetViews>
    <sheetView tabSelected="1" view="pageBreakPreview" zoomScale="110" zoomScaleNormal="100" zoomScaleSheetLayoutView="110" workbookViewId="0">
      <selection activeCell="X2" sqref="X2"/>
    </sheetView>
  </sheetViews>
  <sheetFormatPr defaultRowHeight="13.5"/>
  <cols>
    <col min="1" max="38" width="2.625" style="213" customWidth="1"/>
    <col min="39" max="39" width="4" style="213" customWidth="1"/>
    <col min="40" max="101" width="2.625" style="213" customWidth="1"/>
    <col min="102" max="155" width="9" style="213"/>
    <col min="156" max="357" width="2.625" style="213" customWidth="1"/>
    <col min="358" max="411" width="9" style="213"/>
    <col min="412" max="613" width="2.625" style="213" customWidth="1"/>
    <col min="614" max="667" width="9" style="213"/>
    <col min="668" max="869" width="2.625" style="213" customWidth="1"/>
    <col min="870" max="923" width="9" style="213"/>
    <col min="924" max="1125" width="2.625" style="213" customWidth="1"/>
    <col min="1126" max="1179" width="9" style="213"/>
    <col min="1180" max="1381" width="2.625" style="213" customWidth="1"/>
    <col min="1382" max="1435" width="9" style="213"/>
    <col min="1436" max="1637" width="2.625" style="213" customWidth="1"/>
    <col min="1638" max="1691" width="9" style="213"/>
    <col min="1692" max="1893" width="2.625" style="213" customWidth="1"/>
    <col min="1894" max="1947" width="9" style="213"/>
    <col min="1948" max="2149" width="2.625" style="213" customWidth="1"/>
    <col min="2150" max="2203" width="9" style="213"/>
    <col min="2204" max="2405" width="2.625" style="213" customWidth="1"/>
    <col min="2406" max="2459" width="9" style="213"/>
    <col min="2460" max="2661" width="2.625" style="213" customWidth="1"/>
    <col min="2662" max="2715" width="9" style="213"/>
    <col min="2716" max="2917" width="2.625" style="213" customWidth="1"/>
    <col min="2918" max="2971" width="9" style="213"/>
    <col min="2972" max="3173" width="2.625" style="213" customWidth="1"/>
    <col min="3174" max="3227" width="9" style="213"/>
    <col min="3228" max="3429" width="2.625" style="213" customWidth="1"/>
    <col min="3430" max="3483" width="9" style="213"/>
    <col min="3484" max="3685" width="2.625" style="213" customWidth="1"/>
    <col min="3686" max="3739" width="9" style="213"/>
    <col min="3740" max="3941" width="2.625" style="213" customWidth="1"/>
    <col min="3942" max="3995" width="9" style="213"/>
    <col min="3996" max="4197" width="2.625" style="213" customWidth="1"/>
    <col min="4198" max="4251" width="9" style="213"/>
    <col min="4252" max="4453" width="2.625" style="213" customWidth="1"/>
    <col min="4454" max="4507" width="9" style="213"/>
    <col min="4508" max="4709" width="2.625" style="213" customWidth="1"/>
    <col min="4710" max="4763" width="9" style="213"/>
    <col min="4764" max="4965" width="2.625" style="213" customWidth="1"/>
    <col min="4966" max="5019" width="9" style="213"/>
    <col min="5020" max="5221" width="2.625" style="213" customWidth="1"/>
    <col min="5222" max="5275" width="9" style="213"/>
    <col min="5276" max="5477" width="2.625" style="213" customWidth="1"/>
    <col min="5478" max="5531" width="9" style="213"/>
    <col min="5532" max="5733" width="2.625" style="213" customWidth="1"/>
    <col min="5734" max="5787" width="9" style="213"/>
    <col min="5788" max="5989" width="2.625" style="213" customWidth="1"/>
    <col min="5990" max="6043" width="9" style="213"/>
    <col min="6044" max="6245" width="2.625" style="213" customWidth="1"/>
    <col min="6246" max="6299" width="9" style="213"/>
    <col min="6300" max="6501" width="2.625" style="213" customWidth="1"/>
    <col min="6502" max="6555" width="9" style="213"/>
    <col min="6556" max="6757" width="2.625" style="213" customWidth="1"/>
    <col min="6758" max="6811" width="9" style="213"/>
    <col min="6812" max="7013" width="2.625" style="213" customWidth="1"/>
    <col min="7014" max="7067" width="9" style="213"/>
    <col min="7068" max="7269" width="2.625" style="213" customWidth="1"/>
    <col min="7270" max="7323" width="9" style="213"/>
    <col min="7324" max="7525" width="2.625" style="213" customWidth="1"/>
    <col min="7526" max="7579" width="9" style="213"/>
    <col min="7580" max="7781" width="2.625" style="213" customWidth="1"/>
    <col min="7782" max="7835" width="9" style="213"/>
    <col min="7836" max="8037" width="2.625" style="213" customWidth="1"/>
    <col min="8038" max="8091" width="9" style="213"/>
    <col min="8092" max="8293" width="2.625" style="213" customWidth="1"/>
    <col min="8294" max="8347" width="9" style="213"/>
    <col min="8348" max="8549" width="2.625" style="213" customWidth="1"/>
    <col min="8550" max="8603" width="9" style="213"/>
    <col min="8604" max="8805" width="2.625" style="213" customWidth="1"/>
    <col min="8806" max="8859" width="9" style="213"/>
    <col min="8860" max="9061" width="2.625" style="213" customWidth="1"/>
    <col min="9062" max="9115" width="9" style="213"/>
    <col min="9116" max="9317" width="2.625" style="213" customWidth="1"/>
    <col min="9318" max="9371" width="9" style="213"/>
    <col min="9372" max="9573" width="2.625" style="213" customWidth="1"/>
    <col min="9574" max="9627" width="9" style="213"/>
    <col min="9628" max="9829" width="2.625" style="213" customWidth="1"/>
    <col min="9830" max="9883" width="9" style="213"/>
    <col min="9884" max="10085" width="2.625" style="213" customWidth="1"/>
    <col min="10086" max="10139" width="9" style="213"/>
    <col min="10140" max="10341" width="2.625" style="213" customWidth="1"/>
    <col min="10342" max="10395" width="9" style="213"/>
    <col min="10396" max="10597" width="2.625" style="213" customWidth="1"/>
    <col min="10598" max="10651" width="9" style="213"/>
    <col min="10652" max="10853" width="2.625" style="213" customWidth="1"/>
    <col min="10854" max="10907" width="9" style="213"/>
    <col min="10908" max="11109" width="2.625" style="213" customWidth="1"/>
    <col min="11110" max="11163" width="9" style="213"/>
    <col min="11164" max="11365" width="2.625" style="213" customWidth="1"/>
    <col min="11366" max="11419" width="9" style="213"/>
    <col min="11420" max="11621" width="2.625" style="213" customWidth="1"/>
    <col min="11622" max="11675" width="9" style="213"/>
    <col min="11676" max="11877" width="2.625" style="213" customWidth="1"/>
    <col min="11878" max="11931" width="9" style="213"/>
    <col min="11932" max="12133" width="2.625" style="213" customWidth="1"/>
    <col min="12134" max="12187" width="9" style="213"/>
    <col min="12188" max="12389" width="2.625" style="213" customWidth="1"/>
    <col min="12390" max="12443" width="9" style="213"/>
    <col min="12444" max="12645" width="2.625" style="213" customWidth="1"/>
    <col min="12646" max="12699" width="9" style="213"/>
    <col min="12700" max="12901" width="2.625" style="213" customWidth="1"/>
    <col min="12902" max="12955" width="9" style="213"/>
    <col min="12956" max="13157" width="2.625" style="213" customWidth="1"/>
    <col min="13158" max="13211" width="9" style="213"/>
    <col min="13212" max="13413" width="2.625" style="213" customWidth="1"/>
    <col min="13414" max="13467" width="9" style="213"/>
    <col min="13468" max="13669" width="2.625" style="213" customWidth="1"/>
    <col min="13670" max="13723" width="9" style="213"/>
    <col min="13724" max="13925" width="2.625" style="213" customWidth="1"/>
    <col min="13926" max="13979" width="9" style="213"/>
    <col min="13980" max="14181" width="2.625" style="213" customWidth="1"/>
    <col min="14182" max="14235" width="9" style="213"/>
    <col min="14236" max="14437" width="2.625" style="213" customWidth="1"/>
    <col min="14438" max="14491" width="9" style="213"/>
    <col min="14492" max="14693" width="2.625" style="213" customWidth="1"/>
    <col min="14694" max="14747" width="9" style="213"/>
    <col min="14748" max="14949" width="2.625" style="213" customWidth="1"/>
    <col min="14950" max="15003" width="9" style="213"/>
    <col min="15004" max="15205" width="2.625" style="213" customWidth="1"/>
    <col min="15206" max="15259" width="9" style="213"/>
    <col min="15260" max="15461" width="2.625" style="213" customWidth="1"/>
    <col min="15462" max="15515" width="9" style="213"/>
    <col min="15516" max="15717" width="2.625" style="213" customWidth="1"/>
    <col min="15718" max="15771" width="9" style="213"/>
    <col min="15772" max="15973" width="2.625" style="213" customWidth="1"/>
    <col min="15974" max="16027" width="9" style="213"/>
    <col min="16028" max="16229" width="2.625" style="213" customWidth="1"/>
    <col min="16230" max="16384" width="9" style="213"/>
  </cols>
  <sheetData>
    <row r="1" spans="1:58" ht="35.25">
      <c r="A1" s="222" t="s">
        <v>380</v>
      </c>
    </row>
    <row r="2" spans="1:58">
      <c r="AJ2" s="211"/>
      <c r="AK2" s="211"/>
      <c r="AL2" s="211"/>
      <c r="AM2" s="211"/>
      <c r="AN2" s="211"/>
      <c r="AO2" s="211"/>
      <c r="AP2" s="211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</row>
    <row r="3" spans="1:58">
      <c r="AJ3" s="247" t="s">
        <v>368</v>
      </c>
      <c r="AK3" s="248"/>
      <c r="AL3" s="249"/>
      <c r="AM3" s="247" t="s">
        <v>369</v>
      </c>
      <c r="AN3" s="249"/>
      <c r="AO3" s="247" t="s">
        <v>370</v>
      </c>
      <c r="AP3" s="249"/>
      <c r="AQ3" s="214"/>
      <c r="AT3" s="212"/>
      <c r="AU3" s="212"/>
      <c r="AV3" s="212"/>
      <c r="AY3" s="212"/>
      <c r="AZ3" s="212"/>
      <c r="BA3" s="212"/>
      <c r="BB3" s="212"/>
      <c r="BC3" s="212"/>
      <c r="BD3" s="212"/>
      <c r="BE3" s="212"/>
      <c r="BF3" s="212"/>
    </row>
    <row r="4" spans="1:58">
      <c r="AJ4" s="250"/>
      <c r="AK4" s="251"/>
      <c r="AL4" s="252"/>
      <c r="AM4" s="253" t="s">
        <v>371</v>
      </c>
      <c r="AN4" s="254"/>
      <c r="AO4" s="253" t="s">
        <v>372</v>
      </c>
      <c r="AP4" s="254"/>
      <c r="AQ4" s="214"/>
      <c r="AT4" s="215"/>
      <c r="AU4" s="215"/>
      <c r="AV4" s="215"/>
      <c r="AY4" s="215"/>
      <c r="AZ4" s="215"/>
      <c r="BA4" s="215"/>
      <c r="BB4" s="215"/>
      <c r="BC4" s="215"/>
      <c r="BD4" s="215"/>
      <c r="BE4" s="215"/>
      <c r="BF4" s="215"/>
    </row>
    <row r="5" spans="1:58">
      <c r="AJ5" s="244">
        <v>1930</v>
      </c>
      <c r="AK5" s="245"/>
      <c r="AL5" s="246"/>
      <c r="AM5" s="242">
        <f>'2-1'!D8</f>
        <v>8647</v>
      </c>
      <c r="AN5" s="243"/>
      <c r="AO5" s="242">
        <f>'2-1'!C8</f>
        <v>1457</v>
      </c>
      <c r="AP5" s="243"/>
      <c r="AQ5" s="214"/>
      <c r="AT5" s="216"/>
      <c r="AU5" s="216"/>
      <c r="AV5" s="216"/>
      <c r="AY5" s="216"/>
      <c r="AZ5" s="216"/>
      <c r="BA5" s="216"/>
      <c r="BB5" s="216"/>
      <c r="BC5" s="216"/>
      <c r="BD5" s="216"/>
      <c r="BE5" s="216"/>
      <c r="BF5" s="216"/>
    </row>
    <row r="6" spans="1:58">
      <c r="AJ6" s="244">
        <v>1935</v>
      </c>
      <c r="AK6" s="245"/>
      <c r="AL6" s="246"/>
      <c r="AM6" s="242">
        <f>'2-1'!D9</f>
        <v>9721</v>
      </c>
      <c r="AN6" s="243"/>
      <c r="AO6" s="242">
        <f>'2-1'!C9</f>
        <v>1668</v>
      </c>
      <c r="AP6" s="243"/>
      <c r="AY6" s="216"/>
      <c r="AZ6" s="216"/>
      <c r="BA6" s="216"/>
      <c r="BB6" s="216"/>
      <c r="BC6" s="216"/>
      <c r="BD6" s="216"/>
      <c r="BE6" s="216"/>
      <c r="BF6" s="216"/>
    </row>
    <row r="7" spans="1:58">
      <c r="AJ7" s="244">
        <v>1940</v>
      </c>
      <c r="AK7" s="245"/>
      <c r="AL7" s="246"/>
      <c r="AM7" s="242">
        <f>'2-1'!D10</f>
        <v>10692</v>
      </c>
      <c r="AN7" s="243"/>
      <c r="AO7" s="242">
        <f>'2-1'!C10</f>
        <v>1767</v>
      </c>
      <c r="AP7" s="243"/>
      <c r="AY7" s="216"/>
      <c r="AZ7" s="216"/>
      <c r="BA7" s="216"/>
      <c r="BB7" s="216"/>
      <c r="BC7" s="216"/>
      <c r="BD7" s="216"/>
      <c r="BE7" s="216"/>
      <c r="BF7" s="216"/>
    </row>
    <row r="8" spans="1:58">
      <c r="AJ8" s="244">
        <v>1945</v>
      </c>
      <c r="AK8" s="245"/>
      <c r="AL8" s="246"/>
      <c r="AM8" s="242">
        <f>'2-1'!D11</f>
        <v>12999</v>
      </c>
      <c r="AN8" s="243"/>
      <c r="AO8" s="242">
        <f>'2-1'!C11</f>
        <v>2215</v>
      </c>
      <c r="AP8" s="243"/>
      <c r="AY8" s="216"/>
      <c r="AZ8" s="216"/>
      <c r="BA8" s="216"/>
      <c r="BB8" s="216"/>
      <c r="BC8" s="216"/>
      <c r="BD8" s="216"/>
      <c r="BE8" s="216"/>
      <c r="BF8" s="216"/>
    </row>
    <row r="9" spans="1:58">
      <c r="AJ9" s="244">
        <v>1950</v>
      </c>
      <c r="AK9" s="245"/>
      <c r="AL9" s="246"/>
      <c r="AM9" s="242">
        <f>'2-1'!D12</f>
        <v>14318</v>
      </c>
      <c r="AN9" s="243"/>
      <c r="AO9" s="242">
        <f>'2-1'!C12</f>
        <v>2430</v>
      </c>
      <c r="AP9" s="243"/>
      <c r="AY9" s="216"/>
      <c r="AZ9" s="216"/>
      <c r="BA9" s="216"/>
      <c r="BB9" s="216"/>
      <c r="BC9" s="216"/>
      <c r="BD9" s="216"/>
      <c r="BE9" s="216"/>
      <c r="BF9" s="216"/>
    </row>
    <row r="10" spans="1:58">
      <c r="AJ10" s="244">
        <v>1955</v>
      </c>
      <c r="AK10" s="245"/>
      <c r="AL10" s="246"/>
      <c r="AM10" s="242">
        <f>'2-1'!D13</f>
        <v>15656</v>
      </c>
      <c r="AN10" s="243"/>
      <c r="AO10" s="242">
        <f>'2-1'!C13</f>
        <v>2761</v>
      </c>
      <c r="AP10" s="243"/>
      <c r="AY10" s="216"/>
      <c r="AZ10" s="216"/>
      <c r="BA10" s="216"/>
      <c r="BB10" s="216"/>
      <c r="BC10" s="216"/>
      <c r="BD10" s="216"/>
      <c r="BE10" s="216"/>
      <c r="BF10" s="216"/>
    </row>
    <row r="11" spans="1:58">
      <c r="AJ11" s="244">
        <v>1960</v>
      </c>
      <c r="AK11" s="245"/>
      <c r="AL11" s="246"/>
      <c r="AM11" s="242">
        <f>'2-1'!D14</f>
        <v>14797</v>
      </c>
      <c r="AN11" s="243"/>
      <c r="AO11" s="242">
        <f>'2-1'!C14</f>
        <v>2901</v>
      </c>
      <c r="AP11" s="243"/>
      <c r="AY11" s="216"/>
      <c r="AZ11" s="216"/>
      <c r="BA11" s="216"/>
      <c r="BB11" s="216"/>
      <c r="BC11" s="216"/>
      <c r="BD11" s="216"/>
      <c r="BE11" s="216"/>
      <c r="BF11" s="216"/>
    </row>
    <row r="12" spans="1:58">
      <c r="AJ12" s="244">
        <v>1965</v>
      </c>
      <c r="AK12" s="245"/>
      <c r="AL12" s="246"/>
      <c r="AM12" s="242">
        <f>'2-1'!D15</f>
        <v>12609</v>
      </c>
      <c r="AN12" s="243"/>
      <c r="AO12" s="242">
        <f>'2-1'!C15</f>
        <v>2845</v>
      </c>
      <c r="AP12" s="243"/>
      <c r="AY12" s="216"/>
      <c r="AZ12" s="216"/>
      <c r="BA12" s="216"/>
      <c r="BB12" s="216"/>
      <c r="BC12" s="216"/>
      <c r="BD12" s="216"/>
      <c r="BE12" s="216"/>
      <c r="BF12" s="216"/>
    </row>
    <row r="13" spans="1:58">
      <c r="AJ13" s="244">
        <v>1970</v>
      </c>
      <c r="AK13" s="245"/>
      <c r="AL13" s="246"/>
      <c r="AM13" s="242">
        <f>'2-1'!D16</f>
        <v>10311</v>
      </c>
      <c r="AN13" s="243"/>
      <c r="AO13" s="242">
        <f>'2-1'!C16</f>
        <v>2623</v>
      </c>
      <c r="AP13" s="243"/>
      <c r="AY13" s="216"/>
      <c r="AZ13" s="216"/>
      <c r="BA13" s="216"/>
      <c r="BB13" s="216"/>
      <c r="BC13" s="216"/>
      <c r="BD13" s="216"/>
      <c r="BE13" s="216"/>
      <c r="BF13" s="216"/>
    </row>
    <row r="14" spans="1:58">
      <c r="AJ14" s="244">
        <v>1975</v>
      </c>
      <c r="AK14" s="245"/>
      <c r="AL14" s="246"/>
      <c r="AM14" s="242">
        <f>'2-1'!D17</f>
        <v>9307</v>
      </c>
      <c r="AN14" s="243"/>
      <c r="AO14" s="242">
        <f>'2-1'!C17</f>
        <v>2598</v>
      </c>
      <c r="AP14" s="243"/>
      <c r="AY14" s="216"/>
      <c r="AZ14" s="216"/>
      <c r="BA14" s="216"/>
      <c r="BB14" s="216"/>
      <c r="BC14" s="216"/>
      <c r="BD14" s="216"/>
      <c r="BE14" s="216"/>
      <c r="BF14" s="216"/>
    </row>
    <row r="15" spans="1:58">
      <c r="AJ15" s="244">
        <v>1980</v>
      </c>
      <c r="AK15" s="245"/>
      <c r="AL15" s="246"/>
      <c r="AM15" s="242">
        <f>'2-1'!D18</f>
        <v>8666</v>
      </c>
      <c r="AN15" s="243"/>
      <c r="AO15" s="242">
        <f>'2-1'!C18</f>
        <v>2589</v>
      </c>
      <c r="AP15" s="243"/>
      <c r="AY15" s="216"/>
      <c r="AZ15" s="216"/>
      <c r="BA15" s="216"/>
      <c r="BB15" s="216"/>
      <c r="BC15" s="216"/>
      <c r="BD15" s="216"/>
      <c r="BE15" s="216"/>
      <c r="BF15" s="216"/>
    </row>
    <row r="16" spans="1:58">
      <c r="AJ16" s="244">
        <v>1985</v>
      </c>
      <c r="AK16" s="245"/>
      <c r="AL16" s="246"/>
      <c r="AM16" s="242">
        <f>'2-1'!D19</f>
        <v>8389</v>
      </c>
      <c r="AN16" s="243"/>
      <c r="AO16" s="242">
        <f>'2-1'!C19</f>
        <v>2599</v>
      </c>
      <c r="AP16" s="243"/>
      <c r="AY16" s="216"/>
      <c r="AZ16" s="216"/>
      <c r="BA16" s="216"/>
      <c r="BB16" s="216"/>
      <c r="BC16" s="216"/>
      <c r="BD16" s="216"/>
      <c r="BE16" s="216"/>
      <c r="BF16" s="216"/>
    </row>
    <row r="17" spans="3:81">
      <c r="AJ17" s="244">
        <v>1990</v>
      </c>
      <c r="AK17" s="245"/>
      <c r="AL17" s="246"/>
      <c r="AM17" s="242">
        <f>'2-1'!D20</f>
        <v>7801</v>
      </c>
      <c r="AN17" s="243"/>
      <c r="AO17" s="242">
        <f>'2-1'!C20</f>
        <v>2524</v>
      </c>
      <c r="AP17" s="243"/>
      <c r="AY17" s="216"/>
      <c r="AZ17" s="216"/>
      <c r="BA17" s="216"/>
      <c r="BB17" s="216"/>
      <c r="BC17" s="216"/>
      <c r="BD17" s="216"/>
      <c r="BE17" s="216"/>
      <c r="BF17" s="216"/>
    </row>
    <row r="18" spans="3:81">
      <c r="AJ18" s="244">
        <v>1995</v>
      </c>
      <c r="AK18" s="245"/>
      <c r="AL18" s="246"/>
      <c r="AM18" s="242">
        <f>'2-1'!D21</f>
        <v>7252</v>
      </c>
      <c r="AN18" s="243"/>
      <c r="AO18" s="242">
        <f>'2-1'!C21</f>
        <v>2504</v>
      </c>
      <c r="AP18" s="243"/>
      <c r="AY18" s="216"/>
      <c r="AZ18" s="216"/>
      <c r="BA18" s="216"/>
      <c r="BB18" s="216"/>
      <c r="BC18" s="216"/>
      <c r="BD18" s="216"/>
      <c r="BE18" s="216"/>
      <c r="BF18" s="216"/>
    </row>
    <row r="19" spans="3:81">
      <c r="AJ19" s="244">
        <v>2000</v>
      </c>
      <c r="AK19" s="245"/>
      <c r="AL19" s="246"/>
      <c r="AM19" s="242">
        <f>'2-1'!D22</f>
        <v>6666</v>
      </c>
      <c r="AN19" s="243"/>
      <c r="AO19" s="242">
        <f>'2-1'!C22</f>
        <v>2480</v>
      </c>
      <c r="AP19" s="243"/>
      <c r="AY19" s="216"/>
      <c r="AZ19" s="216"/>
      <c r="BA19" s="216"/>
    </row>
    <row r="20" spans="3:81">
      <c r="AJ20" s="244">
        <v>2005</v>
      </c>
      <c r="AK20" s="245"/>
      <c r="AL20" s="246"/>
      <c r="AM20" s="242">
        <f>'2-1'!D23</f>
        <v>6393</v>
      </c>
      <c r="AN20" s="243"/>
      <c r="AO20" s="242">
        <f>'2-1'!C23</f>
        <v>2564</v>
      </c>
      <c r="AP20" s="243"/>
      <c r="AY20" s="216"/>
      <c r="AZ20" s="216"/>
      <c r="BA20" s="216"/>
    </row>
    <row r="21" spans="3:81">
      <c r="AJ21" s="241">
        <v>2010</v>
      </c>
      <c r="AK21" s="241"/>
      <c r="AL21" s="241"/>
      <c r="AM21" s="242">
        <f>'2-1'!D24</f>
        <v>5892</v>
      </c>
      <c r="AN21" s="243"/>
      <c r="AO21" s="242">
        <f>'2-1'!C24</f>
        <v>2415</v>
      </c>
      <c r="AP21" s="243"/>
      <c r="AY21" s="216"/>
      <c r="AZ21" s="216"/>
      <c r="BA21" s="216"/>
    </row>
    <row r="22" spans="3:81">
      <c r="AJ22" s="241">
        <v>2015</v>
      </c>
      <c r="AK22" s="241"/>
      <c r="AL22" s="241"/>
      <c r="AM22" s="242">
        <f>'2-1'!D25</f>
        <v>5362</v>
      </c>
      <c r="AN22" s="243"/>
      <c r="AO22" s="242">
        <f>'2-1'!C25</f>
        <v>2311</v>
      </c>
      <c r="AP22" s="243"/>
    </row>
    <row r="23" spans="3:81">
      <c r="AJ23" s="237">
        <v>2020</v>
      </c>
      <c r="AK23" s="237"/>
      <c r="AL23" s="237"/>
      <c r="AM23" s="238">
        <f>'2-1'!D26</f>
        <v>4875</v>
      </c>
      <c r="AN23" s="239"/>
      <c r="AO23" s="238">
        <f>'2-1'!C26</f>
        <v>2266</v>
      </c>
      <c r="AP23" s="239"/>
    </row>
    <row r="24" spans="3:81">
      <c r="AJ24" s="217" t="s">
        <v>373</v>
      </c>
      <c r="AK24" s="217"/>
      <c r="AL24" s="217"/>
      <c r="AM24" s="217"/>
      <c r="AN24" s="217"/>
      <c r="AO24" s="217"/>
      <c r="AP24" s="217"/>
      <c r="AQ24" s="217"/>
      <c r="AR24" s="217"/>
      <c r="BK24" s="217" t="s">
        <v>374</v>
      </c>
    </row>
    <row r="25" spans="3:81">
      <c r="AJ25" s="235" t="s">
        <v>375</v>
      </c>
      <c r="AK25" s="240"/>
      <c r="AL25" s="236"/>
      <c r="AM25" s="235">
        <v>1975</v>
      </c>
      <c r="AN25" s="236"/>
      <c r="AO25" s="235">
        <v>1980</v>
      </c>
      <c r="AP25" s="236"/>
      <c r="AQ25" s="235">
        <v>1985</v>
      </c>
      <c r="AR25" s="236"/>
      <c r="AS25" s="235">
        <v>1990</v>
      </c>
      <c r="AT25" s="236"/>
      <c r="AU25" s="235">
        <v>1995</v>
      </c>
      <c r="AV25" s="236"/>
      <c r="AW25" s="235">
        <v>2000</v>
      </c>
      <c r="AX25" s="236"/>
      <c r="AY25" s="235">
        <v>2005</v>
      </c>
      <c r="AZ25" s="236"/>
      <c r="BA25" s="235">
        <v>2010</v>
      </c>
      <c r="BB25" s="236"/>
      <c r="BC25" s="235">
        <v>2015</v>
      </c>
      <c r="BD25" s="236"/>
      <c r="BE25" s="235">
        <v>2020</v>
      </c>
      <c r="BF25" s="236"/>
      <c r="BG25" s="218"/>
      <c r="BH25" s="219"/>
      <c r="BI25" s="220"/>
      <c r="BJ25" s="235">
        <v>1975</v>
      </c>
      <c r="BK25" s="236"/>
      <c r="BL25" s="235">
        <v>1980</v>
      </c>
      <c r="BM25" s="236"/>
      <c r="BN25" s="235">
        <v>1985</v>
      </c>
      <c r="BO25" s="236"/>
      <c r="BP25" s="235">
        <v>1990</v>
      </c>
      <c r="BQ25" s="236"/>
      <c r="BR25" s="235">
        <v>1995</v>
      </c>
      <c r="BS25" s="236"/>
      <c r="BT25" s="235">
        <v>2000</v>
      </c>
      <c r="BU25" s="236"/>
      <c r="BV25" s="235">
        <v>2005</v>
      </c>
      <c r="BW25" s="236"/>
      <c r="BX25" s="235">
        <v>2010</v>
      </c>
      <c r="BY25" s="236"/>
      <c r="BZ25" s="235">
        <v>2015</v>
      </c>
      <c r="CA25" s="236"/>
      <c r="CB25" s="235">
        <v>2020</v>
      </c>
      <c r="CC25" s="236"/>
    </row>
    <row r="26" spans="3:81" ht="18.75">
      <c r="AJ26" s="229" t="s">
        <v>376</v>
      </c>
      <c r="AK26" s="229"/>
      <c r="AL26" s="229"/>
      <c r="AM26" s="233">
        <v>2232</v>
      </c>
      <c r="AN26" s="234"/>
      <c r="AO26" s="233">
        <v>1909</v>
      </c>
      <c r="AP26" s="234"/>
      <c r="AQ26" s="233">
        <v>1790</v>
      </c>
      <c r="AR26" s="234"/>
      <c r="AS26" s="233">
        <v>1436</v>
      </c>
      <c r="AT26" s="234"/>
      <c r="AU26" s="233">
        <v>1179</v>
      </c>
      <c r="AV26" s="234"/>
      <c r="AW26" s="233">
        <v>879</v>
      </c>
      <c r="AX26" s="234"/>
      <c r="AY26" s="228">
        <v>772</v>
      </c>
      <c r="AZ26" s="228"/>
      <c r="BA26" s="228">
        <v>671</v>
      </c>
      <c r="BB26" s="228"/>
      <c r="BC26" s="228">
        <v>601</v>
      </c>
      <c r="BD26" s="228"/>
      <c r="BE26" s="228">
        <v>492</v>
      </c>
      <c r="BF26" s="228"/>
      <c r="BG26" s="229" t="s">
        <v>376</v>
      </c>
      <c r="BH26" s="229"/>
      <c r="BI26" s="229"/>
      <c r="BJ26" s="230">
        <f>ROUND(AM26/AM29%,1)</f>
        <v>24</v>
      </c>
      <c r="BK26" s="230"/>
      <c r="BL26" s="230">
        <f>ROUND(AO26/AO29%,1)</f>
        <v>22</v>
      </c>
      <c r="BM26" s="230"/>
      <c r="BN26" s="230">
        <f>ROUND(AQ26/AQ29%,1)</f>
        <v>21.3</v>
      </c>
      <c r="BO26" s="230"/>
      <c r="BP26" s="230">
        <f>ROUND(AS26/AS29%,1)</f>
        <v>18.399999999999999</v>
      </c>
      <c r="BQ26" s="230"/>
      <c r="BR26" s="230">
        <f>ROUND(AU26/AU29%,1)</f>
        <v>16.3</v>
      </c>
      <c r="BS26" s="230"/>
      <c r="BT26" s="230">
        <f>ROUND(AW26/AW29%,1)</f>
        <v>13.2</v>
      </c>
      <c r="BU26" s="230"/>
      <c r="BV26" s="230">
        <f>ROUND(AY26/AY29%,1)</f>
        <v>12.1</v>
      </c>
      <c r="BW26" s="230"/>
      <c r="BX26" s="230">
        <f>ROUND(BA26/BA29%,1)</f>
        <v>11.4</v>
      </c>
      <c r="BY26" s="230"/>
      <c r="BZ26" s="230">
        <f>ROUND(BC26/BC29%,1)</f>
        <v>11.2</v>
      </c>
      <c r="CA26" s="230"/>
      <c r="CB26" s="230">
        <f>ROUND(BE26/BE29%,1)</f>
        <v>10.1</v>
      </c>
      <c r="CC26" s="230"/>
    </row>
    <row r="27" spans="3:81" ht="18.75">
      <c r="AJ27" s="229" t="s">
        <v>377</v>
      </c>
      <c r="AK27" s="229"/>
      <c r="AL27" s="229"/>
      <c r="AM27" s="233">
        <v>6113</v>
      </c>
      <c r="AN27" s="234"/>
      <c r="AO27" s="233">
        <v>5701</v>
      </c>
      <c r="AP27" s="234"/>
      <c r="AQ27" s="233">
        <v>5385</v>
      </c>
      <c r="AR27" s="234"/>
      <c r="AS27" s="233">
        <v>5014</v>
      </c>
      <c r="AT27" s="234"/>
      <c r="AU27" s="233">
        <v>4512</v>
      </c>
      <c r="AV27" s="234"/>
      <c r="AW27" s="233">
        <v>3989</v>
      </c>
      <c r="AX27" s="234"/>
      <c r="AY27" s="228">
        <v>3746</v>
      </c>
      <c r="AZ27" s="228"/>
      <c r="BA27" s="228">
        <v>3268</v>
      </c>
      <c r="BB27" s="228"/>
      <c r="BC27" s="228">
        <v>2755</v>
      </c>
      <c r="BD27" s="228"/>
      <c r="BE27" s="228">
        <v>2458</v>
      </c>
      <c r="BF27" s="228"/>
      <c r="BG27" s="229" t="s">
        <v>377</v>
      </c>
      <c r="BH27" s="229"/>
      <c r="BI27" s="229"/>
      <c r="BJ27" s="230">
        <f>ROUND(AM27/AM29%,1)</f>
        <v>65.7</v>
      </c>
      <c r="BK27" s="230"/>
      <c r="BL27" s="230">
        <f>ROUND(AO27/AO29%,1)</f>
        <v>65.8</v>
      </c>
      <c r="BM27" s="230"/>
      <c r="BN27" s="230">
        <f>ROUND(AQ27/AQ29%,1)</f>
        <v>64.2</v>
      </c>
      <c r="BO27" s="230"/>
      <c r="BP27" s="230">
        <f>ROUND(AS27/AS29%,1)</f>
        <v>64.3</v>
      </c>
      <c r="BQ27" s="230"/>
      <c r="BR27" s="230">
        <f>ROUND(AU27/AU29%,1)</f>
        <v>62.2</v>
      </c>
      <c r="BS27" s="230"/>
      <c r="BT27" s="230">
        <f>ROUND(AW27/AW29%,1)</f>
        <v>59.9</v>
      </c>
      <c r="BU27" s="230"/>
      <c r="BV27" s="230">
        <f>ROUND(AY27/AY29%,1)</f>
        <v>58.6</v>
      </c>
      <c r="BW27" s="230"/>
      <c r="BX27" s="230">
        <f>ROUND(BA27/BA29%,1)</f>
        <v>55.5</v>
      </c>
      <c r="BY27" s="230"/>
      <c r="BZ27" s="230">
        <f>ROUND(BC27/BC29%,1)</f>
        <v>51.4</v>
      </c>
      <c r="CA27" s="230"/>
      <c r="CB27" s="230">
        <f>ROUND(BE27/BE29%,1)</f>
        <v>50.4</v>
      </c>
      <c r="CC27" s="230"/>
    </row>
    <row r="28" spans="3:81" ht="18.75">
      <c r="AJ28" s="229" t="s">
        <v>378</v>
      </c>
      <c r="AK28" s="229"/>
      <c r="AL28" s="229"/>
      <c r="AM28" s="233">
        <v>962</v>
      </c>
      <c r="AN28" s="234"/>
      <c r="AO28" s="233">
        <v>1056</v>
      </c>
      <c r="AP28" s="234"/>
      <c r="AQ28" s="233">
        <v>1210</v>
      </c>
      <c r="AR28" s="234"/>
      <c r="AS28" s="233">
        <v>1348</v>
      </c>
      <c r="AT28" s="234"/>
      <c r="AU28" s="233">
        <v>1561</v>
      </c>
      <c r="AV28" s="234"/>
      <c r="AW28" s="233">
        <v>1789</v>
      </c>
      <c r="AX28" s="234"/>
      <c r="AY28" s="228">
        <v>1875</v>
      </c>
      <c r="AZ28" s="228"/>
      <c r="BA28" s="228">
        <v>1953</v>
      </c>
      <c r="BB28" s="228"/>
      <c r="BC28" s="228">
        <v>2006</v>
      </c>
      <c r="BD28" s="228"/>
      <c r="BE28" s="228">
        <v>1924</v>
      </c>
      <c r="BF28" s="228"/>
      <c r="BG28" s="229" t="s">
        <v>378</v>
      </c>
      <c r="BH28" s="229"/>
      <c r="BI28" s="229"/>
      <c r="BJ28" s="230">
        <f>ROUND(AM28/AM29%,1)</f>
        <v>10.3</v>
      </c>
      <c r="BK28" s="230"/>
      <c r="BL28" s="230">
        <f>ROUND(AO28/AO29%,1)</f>
        <v>12.2</v>
      </c>
      <c r="BM28" s="230"/>
      <c r="BN28" s="230">
        <f>ROUND(AQ28/AQ29%,1)</f>
        <v>14.4</v>
      </c>
      <c r="BO28" s="230"/>
      <c r="BP28" s="230">
        <f>ROUND(AS28/AS29%,1)</f>
        <v>17.3</v>
      </c>
      <c r="BQ28" s="230"/>
      <c r="BR28" s="230">
        <f>ROUND(AU28/AU29%,1)</f>
        <v>21.5</v>
      </c>
      <c r="BS28" s="230"/>
      <c r="BT28" s="230">
        <f>ROUND(AW28/AW29%,1)</f>
        <v>26.9</v>
      </c>
      <c r="BU28" s="230"/>
      <c r="BV28" s="230">
        <f>ROUND(AY28/AY29%,1)</f>
        <v>29.3</v>
      </c>
      <c r="BW28" s="230"/>
      <c r="BX28" s="230">
        <f>ROUND(BA28/BA29%,1)</f>
        <v>33.1</v>
      </c>
      <c r="BY28" s="230"/>
      <c r="BZ28" s="230">
        <f>ROUND(BC28/BC29%,1)</f>
        <v>37.4</v>
      </c>
      <c r="CA28" s="230"/>
      <c r="CB28" s="230">
        <f>ROUND(BE28/BE29%,1)</f>
        <v>39.5</v>
      </c>
      <c r="CC28" s="230"/>
    </row>
    <row r="29" spans="3:81">
      <c r="C29" s="221"/>
      <c r="AJ29" s="229" t="s">
        <v>379</v>
      </c>
      <c r="AK29" s="229"/>
      <c r="AL29" s="229"/>
      <c r="AM29" s="231">
        <f>SUM(AM26:AN28)</f>
        <v>9307</v>
      </c>
      <c r="AN29" s="232"/>
      <c r="AO29" s="231">
        <f>SUM(AO26:AP28)</f>
        <v>8666</v>
      </c>
      <c r="AP29" s="232"/>
      <c r="AQ29" s="231">
        <f>SUM(AQ26:AR28)</f>
        <v>8385</v>
      </c>
      <c r="AR29" s="232"/>
      <c r="AS29" s="231">
        <f>SUM(AS26:AT28)</f>
        <v>7798</v>
      </c>
      <c r="AT29" s="232"/>
      <c r="AU29" s="231">
        <f>SUM(AU26:AV28)</f>
        <v>7252</v>
      </c>
      <c r="AV29" s="232"/>
      <c r="AW29" s="231">
        <f>SUM(AW26:AX28)</f>
        <v>6657</v>
      </c>
      <c r="AX29" s="232"/>
      <c r="AY29" s="228">
        <f>SUM(AY26:AZ28)</f>
        <v>6393</v>
      </c>
      <c r="AZ29" s="228"/>
      <c r="BA29" s="228">
        <f>SUM(BA26:BB28)</f>
        <v>5892</v>
      </c>
      <c r="BB29" s="228"/>
      <c r="BC29" s="228">
        <f>SUM(BC26:BD28)</f>
        <v>5362</v>
      </c>
      <c r="BD29" s="228"/>
      <c r="BE29" s="228">
        <f>SUM(BE26:BF28)</f>
        <v>4874</v>
      </c>
      <c r="BF29" s="228"/>
      <c r="BG29" s="229" t="s">
        <v>379</v>
      </c>
      <c r="BH29" s="229"/>
      <c r="BI29" s="229"/>
      <c r="BJ29" s="228">
        <f>SUM(BJ26:BK28)</f>
        <v>100</v>
      </c>
      <c r="BK29" s="228"/>
      <c r="BL29" s="228">
        <f>SUM(BL26:BM28)</f>
        <v>100</v>
      </c>
      <c r="BM29" s="228"/>
      <c r="BN29" s="228">
        <f>SUM(BN26:BO28)</f>
        <v>99.9</v>
      </c>
      <c r="BO29" s="228"/>
      <c r="BP29" s="228">
        <f>SUM(BP26:BQ28)</f>
        <v>99.999999999999986</v>
      </c>
      <c r="BQ29" s="228"/>
      <c r="BR29" s="228">
        <f>SUM(BR26:BS28)</f>
        <v>100</v>
      </c>
      <c r="BS29" s="228"/>
      <c r="BT29" s="228">
        <f>SUM(BT26:BU28)</f>
        <v>100</v>
      </c>
      <c r="BU29" s="228"/>
      <c r="BV29" s="228">
        <f>SUM(BV26:BW28)</f>
        <v>100</v>
      </c>
      <c r="BW29" s="228"/>
      <c r="BX29" s="228">
        <f>SUM(BX26:BY28)</f>
        <v>100</v>
      </c>
      <c r="BY29" s="228"/>
      <c r="BZ29" s="228">
        <f>SUM(BZ26:CA28)</f>
        <v>100</v>
      </c>
      <c r="CA29" s="228"/>
      <c r="CB29" s="228">
        <f>SUM(CB26:CC28)</f>
        <v>100</v>
      </c>
      <c r="CC29" s="228"/>
    </row>
  </sheetData>
  <mergeCells count="172">
    <mergeCell ref="AJ3:AL3"/>
    <mergeCell ref="AM3:AN3"/>
    <mergeCell ref="AO3:AP3"/>
    <mergeCell ref="AJ4:AL4"/>
    <mergeCell ref="AM4:AN4"/>
    <mergeCell ref="AO4:AP4"/>
    <mergeCell ref="AJ7:AL7"/>
    <mergeCell ref="AM7:AN7"/>
    <mergeCell ref="AO7:AP7"/>
    <mergeCell ref="AJ8:AL8"/>
    <mergeCell ref="AM8:AN8"/>
    <mergeCell ref="AO8:AP8"/>
    <mergeCell ref="AJ5:AL5"/>
    <mergeCell ref="AM5:AN5"/>
    <mergeCell ref="AO5:AP5"/>
    <mergeCell ref="AJ6:AL6"/>
    <mergeCell ref="AM6:AN6"/>
    <mergeCell ref="AO6:AP6"/>
    <mergeCell ref="AJ11:AL11"/>
    <mergeCell ref="AM11:AN11"/>
    <mergeCell ref="AO11:AP11"/>
    <mergeCell ref="AJ12:AL12"/>
    <mergeCell ref="AM12:AN12"/>
    <mergeCell ref="AO12:AP12"/>
    <mergeCell ref="AJ9:AL9"/>
    <mergeCell ref="AM9:AN9"/>
    <mergeCell ref="AO9:AP9"/>
    <mergeCell ref="AJ10:AL10"/>
    <mergeCell ref="AM10:AN10"/>
    <mergeCell ref="AO10:AP10"/>
    <mergeCell ref="AJ15:AL15"/>
    <mergeCell ref="AM15:AN15"/>
    <mergeCell ref="AO15:AP15"/>
    <mergeCell ref="AJ16:AL16"/>
    <mergeCell ref="AM16:AN16"/>
    <mergeCell ref="AO16:AP16"/>
    <mergeCell ref="AJ13:AL13"/>
    <mergeCell ref="AM13:AN13"/>
    <mergeCell ref="AO13:AP13"/>
    <mergeCell ref="AJ14:AL14"/>
    <mergeCell ref="AM14:AN14"/>
    <mergeCell ref="AO14:AP14"/>
    <mergeCell ref="AJ19:AL19"/>
    <mergeCell ref="AM19:AN19"/>
    <mergeCell ref="AO19:AP19"/>
    <mergeCell ref="AJ20:AL20"/>
    <mergeCell ref="AM20:AN20"/>
    <mergeCell ref="AO20:AP20"/>
    <mergeCell ref="AJ17:AL17"/>
    <mergeCell ref="AM17:AN17"/>
    <mergeCell ref="AO17:AP17"/>
    <mergeCell ref="AJ18:AL18"/>
    <mergeCell ref="AM18:AN18"/>
    <mergeCell ref="AO18:AP18"/>
    <mergeCell ref="AU25:AV25"/>
    <mergeCell ref="AW25:AX25"/>
    <mergeCell ref="AJ23:AL23"/>
    <mergeCell ref="AM23:AN23"/>
    <mergeCell ref="AO23:AP23"/>
    <mergeCell ref="AJ25:AL25"/>
    <mergeCell ref="AJ21:AL21"/>
    <mergeCell ref="AM21:AN21"/>
    <mergeCell ref="AO21:AP21"/>
    <mergeCell ref="AJ22:AL22"/>
    <mergeCell ref="AM22:AN22"/>
    <mergeCell ref="AO22:AP22"/>
    <mergeCell ref="BV25:BW25"/>
    <mergeCell ref="BX25:BY25"/>
    <mergeCell ref="BZ25:CA25"/>
    <mergeCell ref="CB25:CC25"/>
    <mergeCell ref="AJ26:AL26"/>
    <mergeCell ref="AM26:AN26"/>
    <mergeCell ref="AO26:AP26"/>
    <mergeCell ref="AQ26:AR26"/>
    <mergeCell ref="BJ25:BK25"/>
    <mergeCell ref="BL25:BM25"/>
    <mergeCell ref="BN25:BO25"/>
    <mergeCell ref="BP25:BQ25"/>
    <mergeCell ref="BR25:BS25"/>
    <mergeCell ref="BT25:BU25"/>
    <mergeCell ref="AY25:AZ25"/>
    <mergeCell ref="BA25:BB25"/>
    <mergeCell ref="BC25:BD25"/>
    <mergeCell ref="BE25:BF25"/>
    <mergeCell ref="BZ26:CA26"/>
    <mergeCell ref="CB26:CC26"/>
    <mergeCell ref="AM25:AN25"/>
    <mergeCell ref="AO25:AP25"/>
    <mergeCell ref="AQ25:AR25"/>
    <mergeCell ref="AS25:AT25"/>
    <mergeCell ref="AJ27:AL27"/>
    <mergeCell ref="AM27:AN27"/>
    <mergeCell ref="AO27:AP27"/>
    <mergeCell ref="AQ27:AR27"/>
    <mergeCell ref="AS27:AT27"/>
    <mergeCell ref="AU27:AV27"/>
    <mergeCell ref="BN26:BO26"/>
    <mergeCell ref="BP26:BQ26"/>
    <mergeCell ref="BR26:BS26"/>
    <mergeCell ref="AW26:AX26"/>
    <mergeCell ref="AY26:AZ26"/>
    <mergeCell ref="BA26:BB26"/>
    <mergeCell ref="BC26:BD26"/>
    <mergeCell ref="BT26:BU26"/>
    <mergeCell ref="BV26:BW26"/>
    <mergeCell ref="BX26:BY26"/>
    <mergeCell ref="BE26:BF26"/>
    <mergeCell ref="BG26:BI26"/>
    <mergeCell ref="BJ26:BK26"/>
    <mergeCell ref="BL26:BM26"/>
    <mergeCell ref="AS26:AT26"/>
    <mergeCell ref="AU26:AV26"/>
    <mergeCell ref="BX27:BY27"/>
    <mergeCell ref="BZ27:CA27"/>
    <mergeCell ref="CB27:CC27"/>
    <mergeCell ref="BJ27:BK27"/>
    <mergeCell ref="BL27:BM27"/>
    <mergeCell ref="BN27:BO27"/>
    <mergeCell ref="BP27:BQ27"/>
    <mergeCell ref="AJ28:AL28"/>
    <mergeCell ref="AM28:AN28"/>
    <mergeCell ref="AO28:AP28"/>
    <mergeCell ref="AQ28:AR28"/>
    <mergeCell ref="BR27:BS27"/>
    <mergeCell ref="BT27:BU27"/>
    <mergeCell ref="BV27:BW27"/>
    <mergeCell ref="AW27:AX27"/>
    <mergeCell ref="AY27:AZ27"/>
    <mergeCell ref="BA27:BB27"/>
    <mergeCell ref="BC27:BD27"/>
    <mergeCell ref="BE27:BF27"/>
    <mergeCell ref="BG27:BI27"/>
    <mergeCell ref="BJ28:BK28"/>
    <mergeCell ref="BL28:BM28"/>
    <mergeCell ref="AS28:AT28"/>
    <mergeCell ref="AU28:AV28"/>
    <mergeCell ref="BZ29:CA29"/>
    <mergeCell ref="CB29:CC29"/>
    <mergeCell ref="BJ29:BK29"/>
    <mergeCell ref="AW28:AX28"/>
    <mergeCell ref="AY28:AZ28"/>
    <mergeCell ref="BA28:BB28"/>
    <mergeCell ref="BC28:BD28"/>
    <mergeCell ref="AW29:AX29"/>
    <mergeCell ref="AY29:AZ29"/>
    <mergeCell ref="BA29:BB29"/>
    <mergeCell ref="BC29:BD29"/>
    <mergeCell ref="BE29:BF29"/>
    <mergeCell ref="BL29:BM29"/>
    <mergeCell ref="BN29:BO29"/>
    <mergeCell ref="BP29:BQ29"/>
    <mergeCell ref="BG29:BI29"/>
    <mergeCell ref="BZ28:CA28"/>
    <mergeCell ref="CB28:CC28"/>
    <mergeCell ref="AJ29:AL29"/>
    <mergeCell ref="AM29:AN29"/>
    <mergeCell ref="AO29:AP29"/>
    <mergeCell ref="AQ29:AR29"/>
    <mergeCell ref="AS29:AT29"/>
    <mergeCell ref="AU29:AV29"/>
    <mergeCell ref="BN28:BO28"/>
    <mergeCell ref="BP28:BQ28"/>
    <mergeCell ref="BR28:BS28"/>
    <mergeCell ref="BT28:BU28"/>
    <mergeCell ref="BV28:BW28"/>
    <mergeCell ref="BX28:BY28"/>
    <mergeCell ref="BE28:BF28"/>
    <mergeCell ref="BG28:BI28"/>
    <mergeCell ref="BR29:BS29"/>
    <mergeCell ref="BT29:BU29"/>
    <mergeCell ref="BV29:BW29"/>
    <mergeCell ref="BX29:BY29"/>
  </mergeCells>
  <phoneticPr fontId="2"/>
  <pageMargins left="0.78740157480314965" right="0.59055118110236227" top="0.78740157480314965" bottom="0.78740157480314965" header="0.51181102362204722" footer="0.51181102362204722"/>
  <pageSetup paperSize="9" scale="88" firstPageNumber="4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25"/>
  <sheetViews>
    <sheetView workbookViewId="0">
      <pane xSplit="2" topLeftCell="T1" activePane="topRight" state="frozen"/>
      <selection activeCell="A2" sqref="A2"/>
      <selection pane="topRight" activeCell="E6" sqref="E6"/>
    </sheetView>
  </sheetViews>
  <sheetFormatPr defaultRowHeight="18.75"/>
  <cols>
    <col min="1" max="1" width="5.375" style="8" customWidth="1"/>
    <col min="2" max="2" width="22.25" style="8" customWidth="1"/>
    <col min="3" max="16384" width="9" style="8"/>
  </cols>
  <sheetData>
    <row r="1" spans="1:32">
      <c r="C1" s="8" t="s">
        <v>100</v>
      </c>
    </row>
    <row r="2" spans="1:32">
      <c r="C2" s="8" t="s">
        <v>211</v>
      </c>
    </row>
    <row r="3" spans="1:32">
      <c r="A3" s="287" t="s">
        <v>9</v>
      </c>
      <c r="B3" s="288"/>
      <c r="C3" s="281" t="s">
        <v>130</v>
      </c>
      <c r="D3" s="281"/>
      <c r="E3" s="281" t="s">
        <v>131</v>
      </c>
      <c r="F3" s="281"/>
      <c r="G3" s="281" t="s">
        <v>132</v>
      </c>
      <c r="H3" s="281"/>
      <c r="I3" s="281" t="s">
        <v>155</v>
      </c>
      <c r="J3" s="281"/>
      <c r="K3" s="281" t="s">
        <v>156</v>
      </c>
      <c r="L3" s="281"/>
      <c r="M3" s="281" t="s">
        <v>157</v>
      </c>
      <c r="N3" s="281"/>
      <c r="O3" s="281" t="s">
        <v>158</v>
      </c>
      <c r="P3" s="281"/>
      <c r="Q3" s="281" t="s">
        <v>159</v>
      </c>
      <c r="R3" s="281"/>
      <c r="S3" s="281" t="s">
        <v>129</v>
      </c>
      <c r="T3" s="281"/>
      <c r="U3" s="281" t="s">
        <v>160</v>
      </c>
      <c r="V3" s="281"/>
      <c r="W3" s="281" t="s">
        <v>161</v>
      </c>
      <c r="X3" s="281"/>
      <c r="Y3" s="281" t="s">
        <v>162</v>
      </c>
      <c r="Z3" s="281"/>
      <c r="AA3" s="281" t="s">
        <v>163</v>
      </c>
      <c r="AB3" s="281"/>
      <c r="AC3" s="281" t="s">
        <v>164</v>
      </c>
      <c r="AD3" s="281"/>
      <c r="AE3" s="281" t="s">
        <v>165</v>
      </c>
      <c r="AF3" s="281"/>
    </row>
    <row r="4" spans="1:32">
      <c r="A4" s="289"/>
      <c r="B4" s="290"/>
      <c r="C4" s="113" t="s">
        <v>1</v>
      </c>
      <c r="D4" s="179" t="s">
        <v>212</v>
      </c>
      <c r="E4" s="113" t="s">
        <v>1</v>
      </c>
      <c r="F4" s="179" t="s">
        <v>212</v>
      </c>
      <c r="G4" s="113" t="s">
        <v>1</v>
      </c>
      <c r="H4" s="179" t="s">
        <v>212</v>
      </c>
      <c r="I4" s="113" t="s">
        <v>1</v>
      </c>
      <c r="J4" s="179" t="s">
        <v>212</v>
      </c>
      <c r="K4" s="113" t="s">
        <v>1</v>
      </c>
      <c r="L4" s="179" t="s">
        <v>212</v>
      </c>
      <c r="M4" s="113" t="s">
        <v>1</v>
      </c>
      <c r="N4" s="179" t="s">
        <v>212</v>
      </c>
      <c r="O4" s="113" t="s">
        <v>1</v>
      </c>
      <c r="P4" s="179" t="s">
        <v>212</v>
      </c>
      <c r="Q4" s="113" t="s">
        <v>1</v>
      </c>
      <c r="R4" s="179" t="s">
        <v>212</v>
      </c>
      <c r="S4" s="113" t="s">
        <v>1</v>
      </c>
      <c r="T4" s="179" t="s">
        <v>212</v>
      </c>
      <c r="U4" s="113" t="s">
        <v>1</v>
      </c>
      <c r="V4" s="179" t="s">
        <v>212</v>
      </c>
      <c r="W4" s="113" t="s">
        <v>1</v>
      </c>
      <c r="X4" s="179" t="s">
        <v>212</v>
      </c>
      <c r="Y4" s="113" t="s">
        <v>1</v>
      </c>
      <c r="Z4" s="179" t="s">
        <v>212</v>
      </c>
      <c r="AA4" s="113" t="s">
        <v>1</v>
      </c>
      <c r="AB4" s="179" t="s">
        <v>212</v>
      </c>
      <c r="AC4" s="113" t="s">
        <v>1</v>
      </c>
      <c r="AD4" s="179" t="s">
        <v>212</v>
      </c>
      <c r="AE4" s="113" t="s">
        <v>1</v>
      </c>
      <c r="AF4" s="179" t="s">
        <v>212</v>
      </c>
    </row>
    <row r="5" spans="1:32">
      <c r="A5" s="9"/>
      <c r="B5" s="170"/>
      <c r="C5" s="46" t="s">
        <v>2</v>
      </c>
      <c r="D5" s="47" t="s">
        <v>115</v>
      </c>
      <c r="E5" s="46" t="s">
        <v>2</v>
      </c>
      <c r="F5" s="47" t="s">
        <v>115</v>
      </c>
      <c r="G5" s="46" t="s">
        <v>2</v>
      </c>
      <c r="H5" s="47" t="s">
        <v>115</v>
      </c>
      <c r="I5" s="46" t="s">
        <v>2</v>
      </c>
      <c r="J5" s="47" t="s">
        <v>115</v>
      </c>
      <c r="K5" s="46" t="s">
        <v>2</v>
      </c>
      <c r="L5" s="47" t="s">
        <v>115</v>
      </c>
      <c r="M5" s="46" t="s">
        <v>2</v>
      </c>
      <c r="N5" s="47" t="s">
        <v>115</v>
      </c>
      <c r="O5" s="46" t="s">
        <v>2</v>
      </c>
      <c r="P5" s="47" t="s">
        <v>115</v>
      </c>
      <c r="Q5" s="46" t="s">
        <v>2</v>
      </c>
      <c r="R5" s="47" t="s">
        <v>115</v>
      </c>
      <c r="S5" s="46" t="s">
        <v>2</v>
      </c>
      <c r="T5" s="47" t="s">
        <v>115</v>
      </c>
      <c r="U5" s="46" t="s">
        <v>2</v>
      </c>
      <c r="V5" s="47" t="s">
        <v>115</v>
      </c>
      <c r="W5" s="46" t="s">
        <v>2</v>
      </c>
      <c r="X5" s="47" t="s">
        <v>115</v>
      </c>
      <c r="Y5" s="46" t="s">
        <v>2</v>
      </c>
      <c r="Z5" s="47" t="s">
        <v>115</v>
      </c>
      <c r="AA5" s="46" t="s">
        <v>2</v>
      </c>
      <c r="AB5" s="47" t="s">
        <v>115</v>
      </c>
      <c r="AC5" s="46" t="s">
        <v>2</v>
      </c>
      <c r="AD5" s="47" t="s">
        <v>115</v>
      </c>
      <c r="AE5" s="46" t="s">
        <v>2</v>
      </c>
      <c r="AF5" s="47" t="s">
        <v>115</v>
      </c>
    </row>
    <row r="6" spans="1:32">
      <c r="A6" s="285" t="s">
        <v>11</v>
      </c>
      <c r="B6" s="286"/>
      <c r="C6" s="174">
        <f t="shared" ref="C6:P6" si="0">SUM(C7,C18)</f>
        <v>2430</v>
      </c>
      <c r="D6" s="175">
        <f>SUM(D7,D18)</f>
        <v>14318</v>
      </c>
      <c r="E6" s="174">
        <f t="shared" si="0"/>
        <v>2761</v>
      </c>
      <c r="F6" s="175">
        <f t="shared" si="0"/>
        <v>15656</v>
      </c>
      <c r="G6" s="174">
        <f t="shared" si="0"/>
        <v>2901</v>
      </c>
      <c r="H6" s="175">
        <f t="shared" si="0"/>
        <v>14797</v>
      </c>
      <c r="I6" s="174">
        <f t="shared" si="0"/>
        <v>2845</v>
      </c>
      <c r="J6" s="175">
        <f t="shared" si="0"/>
        <v>12609</v>
      </c>
      <c r="K6" s="174">
        <f t="shared" si="0"/>
        <v>2623</v>
      </c>
      <c r="L6" s="175">
        <f t="shared" si="0"/>
        <v>10311</v>
      </c>
      <c r="M6" s="174">
        <f t="shared" si="0"/>
        <v>2598</v>
      </c>
      <c r="N6" s="175">
        <f t="shared" si="0"/>
        <v>9307</v>
      </c>
      <c r="O6" s="174">
        <f t="shared" si="0"/>
        <v>2589</v>
      </c>
      <c r="P6" s="175">
        <f t="shared" si="0"/>
        <v>8666</v>
      </c>
      <c r="Q6" s="174">
        <f>SUM(Q7,Q18)</f>
        <v>2595</v>
      </c>
      <c r="R6" s="175">
        <f>SUM(R7,R18)</f>
        <v>8385</v>
      </c>
      <c r="S6" s="174">
        <f t="shared" ref="S6" si="1">SUM(S7,S18)</f>
        <v>2524</v>
      </c>
      <c r="T6" s="175">
        <f>SUM(T7,T18)</f>
        <v>7801</v>
      </c>
      <c r="U6" s="174">
        <f t="shared" ref="U6" si="2">SUM(U7,U18)</f>
        <v>2504</v>
      </c>
      <c r="V6" s="175">
        <f t="shared" ref="V6" si="3">SUM(V7,V18)</f>
        <v>7252</v>
      </c>
      <c r="W6" s="174">
        <f t="shared" ref="W6" si="4">SUM(W7,W18)</f>
        <v>2475</v>
      </c>
      <c r="X6" s="175">
        <f t="shared" ref="X6" si="5">SUM(X7,X18)</f>
        <v>6657</v>
      </c>
      <c r="Y6" s="174">
        <f t="shared" ref="Y6" si="6">SUM(Y7,Y18)</f>
        <v>2564</v>
      </c>
      <c r="Z6" s="175">
        <f t="shared" ref="Z6" si="7">SUM(Z7,Z18)</f>
        <v>6393</v>
      </c>
      <c r="AA6" s="174">
        <f t="shared" ref="AA6" si="8">SUM(AA7,AA18)</f>
        <v>2415</v>
      </c>
      <c r="AB6" s="175">
        <f t="shared" ref="AB6" si="9">SUM(AB7,AB18)</f>
        <v>5892</v>
      </c>
      <c r="AC6" s="174">
        <f t="shared" ref="AC6" si="10">SUM(AC7,AC18)</f>
        <v>2311</v>
      </c>
      <c r="AD6" s="175">
        <f t="shared" ref="AD6" si="11">SUM(AD7,AD18)</f>
        <v>5362</v>
      </c>
      <c r="AE6" s="174">
        <f t="shared" ref="AE6" si="12">SUM(AE7,AE18)</f>
        <v>2260</v>
      </c>
      <c r="AF6" s="175">
        <f t="shared" ref="AF6" si="13">SUM(AF7,AF18)</f>
        <v>4727</v>
      </c>
    </row>
    <row r="7" spans="1:32">
      <c r="A7" s="291" t="s">
        <v>223</v>
      </c>
      <c r="B7" s="176" t="s">
        <v>231</v>
      </c>
      <c r="C7" s="177">
        <f>SUM(C8:C17)</f>
        <v>2419</v>
      </c>
      <c r="D7" s="178">
        <f>SUM(D8:D17)</f>
        <v>14273</v>
      </c>
      <c r="E7" s="177">
        <f t="shared" ref="E7:P7" si="14">SUM(E8:E17)</f>
        <v>2703</v>
      </c>
      <c r="F7" s="178">
        <f t="shared" si="14"/>
        <v>15496</v>
      </c>
      <c r="G7" s="177">
        <f t="shared" si="14"/>
        <v>2789</v>
      </c>
      <c r="H7" s="178">
        <f t="shared" si="14"/>
        <v>14459</v>
      </c>
      <c r="I7" s="177">
        <f t="shared" si="14"/>
        <v>2747</v>
      </c>
      <c r="J7" s="178">
        <f t="shared" si="14"/>
        <v>12354</v>
      </c>
      <c r="K7" s="177">
        <f t="shared" si="14"/>
        <v>2544</v>
      </c>
      <c r="L7" s="178">
        <f t="shared" si="14"/>
        <v>10076</v>
      </c>
      <c r="M7" s="177">
        <f t="shared" si="14"/>
        <v>2546</v>
      </c>
      <c r="N7" s="178">
        <f t="shared" si="14"/>
        <v>9067</v>
      </c>
      <c r="O7" s="177">
        <f t="shared" si="14"/>
        <v>2502</v>
      </c>
      <c r="P7" s="178">
        <f t="shared" si="14"/>
        <v>8417</v>
      </c>
      <c r="Q7" s="177">
        <f>SUM(Q8:Q17)</f>
        <v>2533</v>
      </c>
      <c r="R7" s="178">
        <f>SUM(R8:R17)</f>
        <v>8169</v>
      </c>
      <c r="S7" s="177">
        <f t="shared" ref="S7:AF7" si="15">SUM(S8:S17)</f>
        <v>2517</v>
      </c>
      <c r="T7" s="178">
        <f>SUM(T8:T17)</f>
        <v>7693</v>
      </c>
      <c r="U7" s="177">
        <f t="shared" si="15"/>
        <v>2471</v>
      </c>
      <c r="V7" s="178">
        <f t="shared" si="15"/>
        <v>7138</v>
      </c>
      <c r="W7" s="177">
        <f t="shared" si="15"/>
        <v>2445</v>
      </c>
      <c r="X7" s="178">
        <f t="shared" si="15"/>
        <v>6513</v>
      </c>
      <c r="Y7" s="177">
        <f t="shared" si="15"/>
        <v>2518</v>
      </c>
      <c r="Z7" s="178">
        <f t="shared" si="15"/>
        <v>6197</v>
      </c>
      <c r="AA7" s="177">
        <f t="shared" si="15"/>
        <v>2407</v>
      </c>
      <c r="AB7" s="178">
        <f t="shared" si="15"/>
        <v>5703</v>
      </c>
      <c r="AC7" s="177">
        <f t="shared" si="15"/>
        <v>2304</v>
      </c>
      <c r="AD7" s="178">
        <f t="shared" si="15"/>
        <v>5191</v>
      </c>
      <c r="AE7" s="177">
        <f t="shared" si="15"/>
        <v>2260</v>
      </c>
      <c r="AF7" s="178">
        <f t="shared" si="15"/>
        <v>4727</v>
      </c>
    </row>
    <row r="8" spans="1:32">
      <c r="A8" s="292"/>
      <c r="B8" s="12" t="s">
        <v>213</v>
      </c>
      <c r="C8" s="48">
        <v>63</v>
      </c>
      <c r="D8" s="49">
        <f>C8*1</f>
        <v>63</v>
      </c>
      <c r="E8" s="48">
        <v>70</v>
      </c>
      <c r="F8" s="49">
        <f>E8*1</f>
        <v>70</v>
      </c>
      <c r="G8" s="48">
        <v>79</v>
      </c>
      <c r="H8" s="49">
        <f>G8*1</f>
        <v>79</v>
      </c>
      <c r="I8" s="48">
        <v>100</v>
      </c>
      <c r="J8" s="49">
        <f>I8*1</f>
        <v>100</v>
      </c>
      <c r="K8" s="48">
        <v>129</v>
      </c>
      <c r="L8" s="49">
        <f>K8*1</f>
        <v>129</v>
      </c>
      <c r="M8" s="48">
        <v>205</v>
      </c>
      <c r="N8" s="49">
        <f>M8*1</f>
        <v>205</v>
      </c>
      <c r="O8" s="48">
        <v>282</v>
      </c>
      <c r="P8" s="49">
        <f>O8*1</f>
        <v>282</v>
      </c>
      <c r="Q8" s="48">
        <v>383</v>
      </c>
      <c r="R8" s="49">
        <f>Q8*1</f>
        <v>383</v>
      </c>
      <c r="S8" s="48">
        <v>437</v>
      </c>
      <c r="T8" s="49">
        <f>S8*1</f>
        <v>437</v>
      </c>
      <c r="U8" s="48">
        <v>481</v>
      </c>
      <c r="V8" s="49">
        <f>U8*1</f>
        <v>481</v>
      </c>
      <c r="W8" s="48">
        <v>565</v>
      </c>
      <c r="X8" s="49">
        <f>W8*1</f>
        <v>565</v>
      </c>
      <c r="Y8" s="48">
        <v>747</v>
      </c>
      <c r="Z8" s="49">
        <f>Y8*1</f>
        <v>747</v>
      </c>
      <c r="AA8" s="48">
        <v>714</v>
      </c>
      <c r="AB8" s="49">
        <f>AA8*1</f>
        <v>714</v>
      </c>
      <c r="AC8" s="48">
        <v>746</v>
      </c>
      <c r="AD8" s="49">
        <f>AC8*1</f>
        <v>746</v>
      </c>
      <c r="AE8" s="48">
        <v>861</v>
      </c>
      <c r="AF8" s="49">
        <f>AE8*1</f>
        <v>861</v>
      </c>
    </row>
    <row r="9" spans="1:32">
      <c r="A9" s="292"/>
      <c r="B9" s="12" t="s">
        <v>214</v>
      </c>
      <c r="C9" s="48">
        <v>159</v>
      </c>
      <c r="D9" s="49">
        <f>C9*2</f>
        <v>318</v>
      </c>
      <c r="E9" s="48">
        <v>173</v>
      </c>
      <c r="F9" s="49">
        <f>E9*2</f>
        <v>346</v>
      </c>
      <c r="G9" s="48">
        <v>207</v>
      </c>
      <c r="H9" s="49">
        <f>G9*2</f>
        <v>414</v>
      </c>
      <c r="I9" s="48">
        <v>302</v>
      </c>
      <c r="J9" s="49">
        <f>I9*2</f>
        <v>604</v>
      </c>
      <c r="K9" s="48">
        <v>371</v>
      </c>
      <c r="L9" s="49">
        <f>K9*2</f>
        <v>742</v>
      </c>
      <c r="M9" s="48">
        <v>559</v>
      </c>
      <c r="N9" s="49">
        <f>M9*2</f>
        <v>1118</v>
      </c>
      <c r="O9" s="48">
        <v>662</v>
      </c>
      <c r="P9" s="49">
        <f>O9*2</f>
        <v>1324</v>
      </c>
      <c r="Q9" s="48">
        <v>717</v>
      </c>
      <c r="R9" s="49">
        <f>Q9*2</f>
        <v>1434</v>
      </c>
      <c r="S9" s="48">
        <v>797</v>
      </c>
      <c r="T9" s="49">
        <f>S9*2</f>
        <v>1594</v>
      </c>
      <c r="U9" s="48">
        <v>841</v>
      </c>
      <c r="V9" s="49">
        <f>U9*2</f>
        <v>1682</v>
      </c>
      <c r="W9" s="48">
        <v>854</v>
      </c>
      <c r="X9" s="49">
        <f>W9*2</f>
        <v>1708</v>
      </c>
      <c r="Y9" s="48">
        <v>817</v>
      </c>
      <c r="Z9" s="49">
        <f>Y9*2</f>
        <v>1634</v>
      </c>
      <c r="AA9" s="48">
        <v>863</v>
      </c>
      <c r="AB9" s="49">
        <f>AA9*2</f>
        <v>1726</v>
      </c>
      <c r="AC9" s="48">
        <v>846</v>
      </c>
      <c r="AD9" s="49">
        <f>AC9*2</f>
        <v>1692</v>
      </c>
      <c r="AE9" s="48">
        <v>808</v>
      </c>
      <c r="AF9" s="49">
        <f>AE9*2</f>
        <v>1616</v>
      </c>
    </row>
    <row r="10" spans="1:32">
      <c r="A10" s="292"/>
      <c r="B10" s="12" t="s">
        <v>215</v>
      </c>
      <c r="C10" s="48">
        <v>304</v>
      </c>
      <c r="D10" s="49">
        <f>C10*3</f>
        <v>912</v>
      </c>
      <c r="E10" s="48">
        <v>324</v>
      </c>
      <c r="F10" s="49">
        <f>E10*3</f>
        <v>972</v>
      </c>
      <c r="G10" s="48">
        <v>346</v>
      </c>
      <c r="H10" s="49">
        <f>G10*3</f>
        <v>1038</v>
      </c>
      <c r="I10" s="48">
        <v>419</v>
      </c>
      <c r="J10" s="49">
        <f>I10*3</f>
        <v>1257</v>
      </c>
      <c r="K10" s="48">
        <v>514</v>
      </c>
      <c r="L10" s="49">
        <f>K10*3</f>
        <v>1542</v>
      </c>
      <c r="M10" s="48">
        <v>522</v>
      </c>
      <c r="N10" s="49">
        <f>M10*3</f>
        <v>1566</v>
      </c>
      <c r="O10" s="48">
        <v>478</v>
      </c>
      <c r="P10" s="49">
        <f>O10*3</f>
        <v>1434</v>
      </c>
      <c r="Q10" s="48">
        <v>427</v>
      </c>
      <c r="R10" s="49">
        <f>Q10*3</f>
        <v>1281</v>
      </c>
      <c r="S10" s="48">
        <v>398</v>
      </c>
      <c r="T10" s="49">
        <f>S10*3</f>
        <v>1194</v>
      </c>
      <c r="U10" s="48">
        <v>404</v>
      </c>
      <c r="V10" s="49">
        <f>U10*3</f>
        <v>1212</v>
      </c>
      <c r="W10" s="48">
        <v>400</v>
      </c>
      <c r="X10" s="49">
        <f>W10*3</f>
        <v>1200</v>
      </c>
      <c r="Y10" s="48">
        <v>421</v>
      </c>
      <c r="Z10" s="49">
        <f>Y10*3</f>
        <v>1263</v>
      </c>
      <c r="AA10" s="48">
        <v>394</v>
      </c>
      <c r="AB10" s="49">
        <f>AA10*3</f>
        <v>1182</v>
      </c>
      <c r="AC10" s="48">
        <v>344</v>
      </c>
      <c r="AD10" s="49">
        <f>AC10*3</f>
        <v>1032</v>
      </c>
      <c r="AE10" s="48">
        <v>306</v>
      </c>
      <c r="AF10" s="49">
        <f>AE10*3</f>
        <v>918</v>
      </c>
    </row>
    <row r="11" spans="1:32">
      <c r="A11" s="292"/>
      <c r="B11" s="12" t="s">
        <v>216</v>
      </c>
      <c r="C11" s="48">
        <v>312</v>
      </c>
      <c r="D11" s="49">
        <f>C11*4</f>
        <v>1248</v>
      </c>
      <c r="E11" s="48">
        <v>351</v>
      </c>
      <c r="F11" s="49">
        <f>E11*4</f>
        <v>1404</v>
      </c>
      <c r="G11" s="48">
        <v>489</v>
      </c>
      <c r="H11" s="49">
        <f>G11*4</f>
        <v>1956</v>
      </c>
      <c r="I11" s="48">
        <v>678</v>
      </c>
      <c r="J11" s="49">
        <f>I11*4</f>
        <v>2712</v>
      </c>
      <c r="K11" s="48">
        <v>695</v>
      </c>
      <c r="L11" s="49">
        <f>K11*4</f>
        <v>2780</v>
      </c>
      <c r="M11" s="48">
        <v>619</v>
      </c>
      <c r="N11" s="49">
        <f>M11*4</f>
        <v>2476</v>
      </c>
      <c r="O11" s="48">
        <v>510</v>
      </c>
      <c r="P11" s="49">
        <f>O11*4</f>
        <v>2040</v>
      </c>
      <c r="Q11" s="48">
        <v>444</v>
      </c>
      <c r="R11" s="49">
        <f>Q11*4</f>
        <v>1776</v>
      </c>
      <c r="S11" s="48">
        <v>403</v>
      </c>
      <c r="T11" s="49">
        <f>S11*4</f>
        <v>1612</v>
      </c>
      <c r="U11" s="48">
        <v>341</v>
      </c>
      <c r="V11" s="49">
        <f>U11*4</f>
        <v>1364</v>
      </c>
      <c r="W11" s="48">
        <v>330</v>
      </c>
      <c r="X11" s="49">
        <f>W11*4</f>
        <v>1320</v>
      </c>
      <c r="Y11" s="48">
        <v>293</v>
      </c>
      <c r="Z11" s="49">
        <f>Y11*4</f>
        <v>1172</v>
      </c>
      <c r="AA11" s="48">
        <v>250</v>
      </c>
      <c r="AB11" s="49">
        <f>AA11*4</f>
        <v>1000</v>
      </c>
      <c r="AC11" s="48">
        <v>230</v>
      </c>
      <c r="AD11" s="49">
        <f>AC11*4</f>
        <v>920</v>
      </c>
      <c r="AE11" s="48">
        <v>174</v>
      </c>
      <c r="AF11" s="49">
        <f>AE11*4</f>
        <v>696</v>
      </c>
    </row>
    <row r="12" spans="1:32">
      <c r="A12" s="292"/>
      <c r="B12" s="12" t="s">
        <v>217</v>
      </c>
      <c r="C12" s="48">
        <v>314</v>
      </c>
      <c r="D12" s="49">
        <f>C12*5</f>
        <v>1570</v>
      </c>
      <c r="E12" s="48">
        <v>405</v>
      </c>
      <c r="F12" s="49">
        <f>E12*5</f>
        <v>2025</v>
      </c>
      <c r="G12" s="48">
        <v>498</v>
      </c>
      <c r="H12" s="49">
        <f>G12*5</f>
        <v>2490</v>
      </c>
      <c r="I12" s="48">
        <v>466</v>
      </c>
      <c r="J12" s="49">
        <f>I12*5</f>
        <v>2330</v>
      </c>
      <c r="K12" s="48">
        <v>382</v>
      </c>
      <c r="L12" s="49">
        <f>K12*5</f>
        <v>1910</v>
      </c>
      <c r="M12" s="48">
        <v>311</v>
      </c>
      <c r="N12" s="49">
        <f>M12*5</f>
        <v>1555</v>
      </c>
      <c r="O12" s="48">
        <v>256</v>
      </c>
      <c r="P12" s="49">
        <f>O12*5</f>
        <v>1280</v>
      </c>
      <c r="Q12" s="48">
        <v>255</v>
      </c>
      <c r="R12" s="49">
        <f>Q12*5</f>
        <v>1275</v>
      </c>
      <c r="S12" s="48">
        <v>206</v>
      </c>
      <c r="T12" s="49">
        <f>S12*5</f>
        <v>1030</v>
      </c>
      <c r="U12" s="48">
        <v>181</v>
      </c>
      <c r="V12" s="49">
        <f>U12*5</f>
        <v>905</v>
      </c>
      <c r="W12" s="48">
        <v>141</v>
      </c>
      <c r="X12" s="49">
        <f>W12*5</f>
        <v>705</v>
      </c>
      <c r="Y12" s="48">
        <v>123</v>
      </c>
      <c r="Z12" s="49">
        <f>Y12*5</f>
        <v>615</v>
      </c>
      <c r="AA12" s="48">
        <v>101</v>
      </c>
      <c r="AB12" s="49">
        <f>AA12*5</f>
        <v>505</v>
      </c>
      <c r="AC12" s="48">
        <v>77</v>
      </c>
      <c r="AD12" s="49">
        <f>AC12*5</f>
        <v>385</v>
      </c>
      <c r="AE12" s="48">
        <v>56</v>
      </c>
      <c r="AF12" s="49">
        <f>AE12*5</f>
        <v>280</v>
      </c>
    </row>
    <row r="13" spans="1:32">
      <c r="A13" s="292"/>
      <c r="B13" s="12" t="s">
        <v>218</v>
      </c>
      <c r="C13" s="48">
        <v>305</v>
      </c>
      <c r="D13" s="49">
        <f>C13*6</f>
        <v>1830</v>
      </c>
      <c r="E13" s="48">
        <v>383</v>
      </c>
      <c r="F13" s="49">
        <f>E13*6</f>
        <v>2298</v>
      </c>
      <c r="G13" s="48">
        <v>448</v>
      </c>
      <c r="H13" s="49">
        <f>G13*6</f>
        <v>2688</v>
      </c>
      <c r="I13" s="48">
        <v>373</v>
      </c>
      <c r="J13" s="49">
        <f>I13*6</f>
        <v>2238</v>
      </c>
      <c r="K13" s="48">
        <v>274</v>
      </c>
      <c r="L13" s="49">
        <f>K13*6</f>
        <v>1644</v>
      </c>
      <c r="M13" s="48">
        <v>206</v>
      </c>
      <c r="N13" s="49">
        <f>M13*6</f>
        <v>1236</v>
      </c>
      <c r="O13" s="48">
        <v>184</v>
      </c>
      <c r="P13" s="49">
        <f>O13*6</f>
        <v>1104</v>
      </c>
      <c r="Q13" s="48">
        <v>168</v>
      </c>
      <c r="R13" s="49">
        <f>Q13*6</f>
        <v>1008</v>
      </c>
      <c r="S13" s="48">
        <v>142</v>
      </c>
      <c r="T13" s="49">
        <f>S13*6</f>
        <v>852</v>
      </c>
      <c r="U13" s="48">
        <v>108</v>
      </c>
      <c r="V13" s="49">
        <f>U13*6</f>
        <v>648</v>
      </c>
      <c r="W13" s="48">
        <v>87</v>
      </c>
      <c r="X13" s="49">
        <f>W13*6</f>
        <v>522</v>
      </c>
      <c r="Y13" s="48">
        <v>69</v>
      </c>
      <c r="Z13" s="49">
        <f>Y13*6</f>
        <v>414</v>
      </c>
      <c r="AA13" s="48">
        <v>44</v>
      </c>
      <c r="AB13" s="49">
        <f>AA13*6</f>
        <v>264</v>
      </c>
      <c r="AC13" s="48">
        <v>33</v>
      </c>
      <c r="AD13" s="49">
        <f>AC13*6</f>
        <v>198</v>
      </c>
      <c r="AE13" s="48">
        <v>39</v>
      </c>
      <c r="AF13" s="49">
        <f>AE13*6</f>
        <v>234</v>
      </c>
    </row>
    <row r="14" spans="1:32">
      <c r="A14" s="292"/>
      <c r="B14" s="12" t="s">
        <v>219</v>
      </c>
      <c r="C14" s="48">
        <v>262</v>
      </c>
      <c r="D14" s="49">
        <f>C14*7</f>
        <v>1834</v>
      </c>
      <c r="E14" s="48">
        <v>324</v>
      </c>
      <c r="F14" s="49">
        <f>E14*7</f>
        <v>2268</v>
      </c>
      <c r="G14" s="48">
        <v>331</v>
      </c>
      <c r="H14" s="49">
        <f>G14*7</f>
        <v>2317</v>
      </c>
      <c r="I14" s="48">
        <v>246</v>
      </c>
      <c r="J14" s="49">
        <f>I14*7</f>
        <v>1722</v>
      </c>
      <c r="K14" s="48">
        <v>129</v>
      </c>
      <c r="L14" s="49">
        <f>K14*7</f>
        <v>903</v>
      </c>
      <c r="M14" s="48">
        <v>89</v>
      </c>
      <c r="N14" s="49">
        <f>M14*7</f>
        <v>623</v>
      </c>
      <c r="O14" s="48">
        <v>96</v>
      </c>
      <c r="P14" s="49">
        <f>O14*7</f>
        <v>672</v>
      </c>
      <c r="Q14" s="48">
        <v>106</v>
      </c>
      <c r="R14" s="49">
        <f>Q14*7</f>
        <v>742</v>
      </c>
      <c r="S14" s="48">
        <v>101</v>
      </c>
      <c r="T14" s="49">
        <f>S14*7</f>
        <v>707</v>
      </c>
      <c r="U14" s="48">
        <v>83</v>
      </c>
      <c r="V14" s="49">
        <f>U14*7</f>
        <v>581</v>
      </c>
      <c r="W14" s="48">
        <v>55</v>
      </c>
      <c r="X14" s="49">
        <f>W14*7</f>
        <v>385</v>
      </c>
      <c r="Y14" s="48">
        <v>33</v>
      </c>
      <c r="Z14" s="49">
        <f>Y14*7</f>
        <v>231</v>
      </c>
      <c r="AA14" s="48">
        <v>23</v>
      </c>
      <c r="AB14" s="49">
        <f>AA14*7</f>
        <v>161</v>
      </c>
      <c r="AC14" s="48">
        <v>12</v>
      </c>
      <c r="AD14" s="49">
        <f>AC14*7</f>
        <v>84</v>
      </c>
      <c r="AE14" s="48">
        <v>9</v>
      </c>
      <c r="AF14" s="49">
        <f>AE14*7</f>
        <v>63</v>
      </c>
    </row>
    <row r="15" spans="1:32">
      <c r="A15" s="292"/>
      <c r="B15" s="12" t="s">
        <v>220</v>
      </c>
      <c r="C15" s="48">
        <v>269</v>
      </c>
      <c r="D15" s="49">
        <f>C15*8</f>
        <v>2152</v>
      </c>
      <c r="E15" s="48">
        <v>291</v>
      </c>
      <c r="F15" s="49">
        <f>E15*8</f>
        <v>2328</v>
      </c>
      <c r="G15" s="48">
        <v>200</v>
      </c>
      <c r="H15" s="49">
        <f>G15*8</f>
        <v>1600</v>
      </c>
      <c r="I15" s="48">
        <v>112</v>
      </c>
      <c r="J15" s="49">
        <f>I15*8</f>
        <v>896</v>
      </c>
      <c r="K15" s="48">
        <v>34</v>
      </c>
      <c r="L15" s="49">
        <f>K15*8</f>
        <v>272</v>
      </c>
      <c r="M15" s="48">
        <v>29</v>
      </c>
      <c r="N15" s="49">
        <f>M15*8</f>
        <v>232</v>
      </c>
      <c r="O15" s="48">
        <v>28</v>
      </c>
      <c r="P15" s="49">
        <f>O15*8</f>
        <v>224</v>
      </c>
      <c r="Q15" s="48">
        <v>27</v>
      </c>
      <c r="R15" s="49">
        <f>Q15*8</f>
        <v>216</v>
      </c>
      <c r="S15" s="48">
        <v>30</v>
      </c>
      <c r="T15" s="49">
        <f>S15*8</f>
        <v>240</v>
      </c>
      <c r="U15" s="48">
        <v>24</v>
      </c>
      <c r="V15" s="49">
        <f>U15*8</f>
        <v>192</v>
      </c>
      <c r="W15" s="48">
        <v>10</v>
      </c>
      <c r="X15" s="49">
        <f>W15*8</f>
        <v>80</v>
      </c>
      <c r="Y15" s="48">
        <v>14</v>
      </c>
      <c r="Z15" s="49">
        <f>Y15*8</f>
        <v>112</v>
      </c>
      <c r="AA15" s="48">
        <v>12</v>
      </c>
      <c r="AB15" s="49">
        <f>AA15*8</f>
        <v>96</v>
      </c>
      <c r="AC15" s="48">
        <v>11</v>
      </c>
      <c r="AD15" s="49">
        <f>AC15*8</f>
        <v>88</v>
      </c>
      <c r="AE15" s="48">
        <v>5</v>
      </c>
      <c r="AF15" s="49">
        <f>AE15*8</f>
        <v>40</v>
      </c>
    </row>
    <row r="16" spans="1:32">
      <c r="A16" s="292"/>
      <c r="B16" s="12" t="s">
        <v>221</v>
      </c>
      <c r="C16" s="48">
        <v>184</v>
      </c>
      <c r="D16" s="49">
        <f>C16*9</f>
        <v>1656</v>
      </c>
      <c r="E16" s="48">
        <v>184</v>
      </c>
      <c r="F16" s="49">
        <f>E16*9</f>
        <v>1656</v>
      </c>
      <c r="G16" s="48">
        <v>96</v>
      </c>
      <c r="H16" s="49">
        <f>G16*9</f>
        <v>864</v>
      </c>
      <c r="I16" s="48">
        <v>27</v>
      </c>
      <c r="J16" s="49">
        <f>I16*9</f>
        <v>243</v>
      </c>
      <c r="K16" s="48">
        <v>9</v>
      </c>
      <c r="L16" s="49">
        <f>K16*9</f>
        <v>81</v>
      </c>
      <c r="M16" s="48">
        <v>4</v>
      </c>
      <c r="N16" s="49">
        <f>M16*9</f>
        <v>36</v>
      </c>
      <c r="O16" s="48">
        <v>4</v>
      </c>
      <c r="P16" s="49">
        <f>O16*9</f>
        <v>36</v>
      </c>
      <c r="Q16" s="48">
        <v>6</v>
      </c>
      <c r="R16" s="49">
        <f>Q16*9</f>
        <v>54</v>
      </c>
      <c r="S16" s="48">
        <v>3</v>
      </c>
      <c r="T16" s="49">
        <f>S16*9</f>
        <v>27</v>
      </c>
      <c r="U16" s="48">
        <v>7</v>
      </c>
      <c r="V16" s="49">
        <f>U16*9</f>
        <v>63</v>
      </c>
      <c r="W16" s="48">
        <v>2</v>
      </c>
      <c r="X16" s="49">
        <f>W16*9</f>
        <v>18</v>
      </c>
      <c r="Y16" s="48">
        <v>1</v>
      </c>
      <c r="Z16" s="49">
        <f>Y16*9</f>
        <v>9</v>
      </c>
      <c r="AA16" s="48">
        <v>5</v>
      </c>
      <c r="AB16" s="49">
        <f>AA16*9</f>
        <v>45</v>
      </c>
      <c r="AC16" s="48">
        <v>4</v>
      </c>
      <c r="AD16" s="49">
        <f>AC16*9</f>
        <v>36</v>
      </c>
      <c r="AE16" s="48">
        <v>1</v>
      </c>
      <c r="AF16" s="49">
        <f>AE16*9</f>
        <v>9</v>
      </c>
    </row>
    <row r="17" spans="1:32">
      <c r="A17" s="293"/>
      <c r="B17" s="13" t="s">
        <v>222</v>
      </c>
      <c r="C17" s="50">
        <v>247</v>
      </c>
      <c r="D17" s="51">
        <v>2690</v>
      </c>
      <c r="E17" s="50">
        <v>198</v>
      </c>
      <c r="F17" s="51">
        <v>2129</v>
      </c>
      <c r="G17" s="50">
        <v>95</v>
      </c>
      <c r="H17" s="51">
        <v>1013</v>
      </c>
      <c r="I17" s="50">
        <v>24</v>
      </c>
      <c r="J17" s="51">
        <v>252</v>
      </c>
      <c r="K17" s="50">
        <v>7</v>
      </c>
      <c r="L17" s="51">
        <v>73</v>
      </c>
      <c r="M17" s="50">
        <v>2</v>
      </c>
      <c r="N17" s="51">
        <f>M17*10</f>
        <v>20</v>
      </c>
      <c r="O17" s="50">
        <v>2</v>
      </c>
      <c r="P17" s="51">
        <v>21</v>
      </c>
      <c r="Q17" s="50">
        <v>0</v>
      </c>
      <c r="R17" s="51">
        <f>Q17*10</f>
        <v>0</v>
      </c>
      <c r="S17" s="50">
        <v>0</v>
      </c>
      <c r="T17" s="51">
        <f>S17*10</f>
        <v>0</v>
      </c>
      <c r="U17" s="50">
        <v>1</v>
      </c>
      <c r="V17" s="51">
        <f>U17*10</f>
        <v>10</v>
      </c>
      <c r="W17" s="50">
        <v>1</v>
      </c>
      <c r="X17" s="51">
        <f>W17*10</f>
        <v>10</v>
      </c>
      <c r="Y17" s="50">
        <v>0</v>
      </c>
      <c r="Z17" s="51">
        <f>Y17*10</f>
        <v>0</v>
      </c>
      <c r="AA17" s="50">
        <v>1</v>
      </c>
      <c r="AB17" s="51">
        <f>AA17*10</f>
        <v>10</v>
      </c>
      <c r="AC17" s="50">
        <v>1</v>
      </c>
      <c r="AD17" s="51">
        <f>AC17*10</f>
        <v>10</v>
      </c>
      <c r="AE17" s="50">
        <v>1</v>
      </c>
      <c r="AF17" s="51">
        <f>AE17*10</f>
        <v>10</v>
      </c>
    </row>
    <row r="18" spans="1:32">
      <c r="A18" s="291" t="s">
        <v>229</v>
      </c>
      <c r="B18" s="176" t="s">
        <v>231</v>
      </c>
      <c r="C18" s="177">
        <v>11</v>
      </c>
      <c r="D18" s="178">
        <v>45</v>
      </c>
      <c r="E18" s="177">
        <v>58</v>
      </c>
      <c r="F18" s="178">
        <v>160</v>
      </c>
      <c r="G18" s="177">
        <f t="shared" ref="G18:P18" si="16">SUM(G19:G24)</f>
        <v>112</v>
      </c>
      <c r="H18" s="178">
        <f t="shared" si="16"/>
        <v>338</v>
      </c>
      <c r="I18" s="177">
        <f t="shared" si="16"/>
        <v>98</v>
      </c>
      <c r="J18" s="178">
        <f t="shared" si="16"/>
        <v>255</v>
      </c>
      <c r="K18" s="177">
        <f t="shared" si="16"/>
        <v>79</v>
      </c>
      <c r="L18" s="178">
        <f t="shared" si="16"/>
        <v>235</v>
      </c>
      <c r="M18" s="177">
        <f t="shared" si="16"/>
        <v>52</v>
      </c>
      <c r="N18" s="178">
        <f t="shared" si="16"/>
        <v>240</v>
      </c>
      <c r="O18" s="177">
        <f t="shared" si="16"/>
        <v>87</v>
      </c>
      <c r="P18" s="178">
        <f t="shared" si="16"/>
        <v>249</v>
      </c>
      <c r="Q18" s="177">
        <f>SUM(Q19:Q24)</f>
        <v>62</v>
      </c>
      <c r="R18" s="178">
        <f>SUM(R19:R24)</f>
        <v>216</v>
      </c>
      <c r="S18" s="177">
        <f t="shared" ref="S18:AF18" si="17">SUM(S19:S24)</f>
        <v>7</v>
      </c>
      <c r="T18" s="178">
        <f t="shared" si="17"/>
        <v>108</v>
      </c>
      <c r="U18" s="177">
        <f t="shared" si="17"/>
        <v>33</v>
      </c>
      <c r="V18" s="178">
        <f t="shared" si="17"/>
        <v>114</v>
      </c>
      <c r="W18" s="177">
        <f t="shared" si="17"/>
        <v>30</v>
      </c>
      <c r="X18" s="178">
        <f t="shared" si="17"/>
        <v>144</v>
      </c>
      <c r="Y18" s="177">
        <f t="shared" si="17"/>
        <v>46</v>
      </c>
      <c r="Z18" s="178">
        <f t="shared" si="17"/>
        <v>196</v>
      </c>
      <c r="AA18" s="177">
        <f t="shared" si="17"/>
        <v>8</v>
      </c>
      <c r="AB18" s="178">
        <f t="shared" si="17"/>
        <v>189</v>
      </c>
      <c r="AC18" s="177">
        <f t="shared" si="17"/>
        <v>7</v>
      </c>
      <c r="AD18" s="178">
        <f t="shared" si="17"/>
        <v>171</v>
      </c>
      <c r="AE18" s="177">
        <f t="shared" si="17"/>
        <v>0</v>
      </c>
      <c r="AF18" s="178">
        <f t="shared" si="17"/>
        <v>0</v>
      </c>
    </row>
    <row r="19" spans="1:32">
      <c r="A19" s="292"/>
      <c r="B19" s="12" t="s">
        <v>224</v>
      </c>
      <c r="C19" s="52" t="s">
        <v>166</v>
      </c>
      <c r="D19" s="49" t="s">
        <v>166</v>
      </c>
      <c r="E19" s="52" t="s">
        <v>166</v>
      </c>
      <c r="F19" s="49" t="s">
        <v>166</v>
      </c>
      <c r="G19" s="48">
        <v>81</v>
      </c>
      <c r="H19" s="49">
        <v>81</v>
      </c>
      <c r="I19" s="48">
        <v>75</v>
      </c>
      <c r="J19" s="49">
        <v>75</v>
      </c>
      <c r="K19" s="48">
        <v>58</v>
      </c>
      <c r="L19" s="49">
        <v>58</v>
      </c>
      <c r="M19" s="48">
        <v>20</v>
      </c>
      <c r="N19" s="49">
        <v>20</v>
      </c>
      <c r="O19" s="48">
        <v>25</v>
      </c>
      <c r="P19" s="49">
        <v>25</v>
      </c>
      <c r="Q19" s="48">
        <v>0</v>
      </c>
      <c r="R19" s="49">
        <v>0</v>
      </c>
      <c r="S19" s="48">
        <v>3</v>
      </c>
      <c r="T19" s="49">
        <v>3</v>
      </c>
      <c r="U19" s="48">
        <v>0</v>
      </c>
      <c r="V19" s="49">
        <v>0</v>
      </c>
      <c r="W19" s="48">
        <v>0</v>
      </c>
      <c r="X19" s="49">
        <v>0</v>
      </c>
      <c r="Y19" s="48">
        <v>0</v>
      </c>
      <c r="Z19" s="49">
        <v>0</v>
      </c>
      <c r="AA19" s="48">
        <v>0</v>
      </c>
      <c r="AB19" s="49">
        <v>0</v>
      </c>
      <c r="AC19" s="48">
        <v>0</v>
      </c>
      <c r="AD19" s="49">
        <v>0</v>
      </c>
      <c r="AE19" s="48"/>
      <c r="AF19" s="49"/>
    </row>
    <row r="20" spans="1:32">
      <c r="A20" s="292"/>
      <c r="B20" s="12" t="s">
        <v>230</v>
      </c>
      <c r="C20" s="48" t="s">
        <v>166</v>
      </c>
      <c r="D20" s="49" t="s">
        <v>166</v>
      </c>
      <c r="E20" s="52" t="s">
        <v>166</v>
      </c>
      <c r="F20" s="49" t="s">
        <v>166</v>
      </c>
      <c r="G20" s="52">
        <v>3</v>
      </c>
      <c r="H20" s="49">
        <v>22</v>
      </c>
      <c r="I20" s="52" t="s">
        <v>273</v>
      </c>
      <c r="J20" s="49" t="s">
        <v>273</v>
      </c>
      <c r="K20" s="52" t="s">
        <v>273</v>
      </c>
      <c r="L20" s="49" t="s">
        <v>273</v>
      </c>
      <c r="M20" s="52" t="s">
        <v>273</v>
      </c>
      <c r="N20" s="49" t="s">
        <v>273</v>
      </c>
      <c r="O20" s="52" t="s">
        <v>273</v>
      </c>
      <c r="P20" s="49">
        <v>0</v>
      </c>
      <c r="Q20" s="52">
        <v>0</v>
      </c>
      <c r="R20" s="49">
        <v>0</v>
      </c>
      <c r="S20" s="52">
        <v>0</v>
      </c>
      <c r="T20" s="49">
        <v>0</v>
      </c>
      <c r="U20" s="52">
        <v>0</v>
      </c>
      <c r="V20" s="49">
        <v>0</v>
      </c>
      <c r="W20" s="52">
        <v>0</v>
      </c>
      <c r="X20" s="49">
        <v>0</v>
      </c>
      <c r="Y20" s="48">
        <v>0</v>
      </c>
      <c r="Z20" s="49">
        <v>0</v>
      </c>
      <c r="AA20" s="48">
        <v>0</v>
      </c>
      <c r="AB20" s="49">
        <v>0</v>
      </c>
      <c r="AC20" s="48">
        <v>0</v>
      </c>
      <c r="AD20" s="49">
        <v>0</v>
      </c>
      <c r="AE20" s="48"/>
      <c r="AF20" s="49"/>
    </row>
    <row r="21" spans="1:32">
      <c r="A21" s="292"/>
      <c r="B21" s="12" t="s">
        <v>225</v>
      </c>
      <c r="C21" s="48" t="s">
        <v>166</v>
      </c>
      <c r="D21" s="49" t="s">
        <v>166</v>
      </c>
      <c r="E21" s="48" t="s">
        <v>166</v>
      </c>
      <c r="F21" s="49" t="s">
        <v>166</v>
      </c>
      <c r="G21" s="48">
        <v>26</v>
      </c>
      <c r="H21" s="49">
        <v>210</v>
      </c>
      <c r="I21" s="48" t="s">
        <v>273</v>
      </c>
      <c r="J21" s="49" t="s">
        <v>273</v>
      </c>
      <c r="K21" s="48" t="s">
        <v>273</v>
      </c>
      <c r="L21" s="49" t="s">
        <v>273</v>
      </c>
      <c r="M21" s="48">
        <v>9</v>
      </c>
      <c r="N21" s="49">
        <v>41</v>
      </c>
      <c r="O21" s="48">
        <v>31</v>
      </c>
      <c r="P21" s="49">
        <v>31</v>
      </c>
      <c r="Q21" s="48">
        <v>0</v>
      </c>
      <c r="R21" s="49">
        <v>0</v>
      </c>
      <c r="S21" s="48">
        <v>0</v>
      </c>
      <c r="T21" s="49">
        <v>0</v>
      </c>
      <c r="U21" s="48">
        <v>3</v>
      </c>
      <c r="V21" s="49">
        <v>39</v>
      </c>
      <c r="W21" s="48">
        <v>0</v>
      </c>
      <c r="X21" s="49">
        <v>0</v>
      </c>
      <c r="Y21" s="48">
        <v>0</v>
      </c>
      <c r="Z21" s="49">
        <v>0</v>
      </c>
      <c r="AA21" s="48">
        <v>0</v>
      </c>
      <c r="AB21" s="49">
        <v>0</v>
      </c>
      <c r="AC21" s="48">
        <v>0</v>
      </c>
      <c r="AD21" s="49">
        <v>0</v>
      </c>
      <c r="AE21" s="48"/>
      <c r="AF21" s="49"/>
    </row>
    <row r="22" spans="1:32">
      <c r="A22" s="292"/>
      <c r="B22" s="12" t="s">
        <v>226</v>
      </c>
      <c r="C22" s="48" t="s">
        <v>166</v>
      </c>
      <c r="D22" s="49" t="s">
        <v>166</v>
      </c>
      <c r="E22" s="48" t="s">
        <v>166</v>
      </c>
      <c r="F22" s="49" t="s">
        <v>166</v>
      </c>
      <c r="G22" s="48">
        <v>2</v>
      </c>
      <c r="H22" s="49">
        <v>25</v>
      </c>
      <c r="I22" s="48" t="s">
        <v>273</v>
      </c>
      <c r="J22" s="49" t="s">
        <v>273</v>
      </c>
      <c r="K22" s="48" t="s">
        <v>273</v>
      </c>
      <c r="L22" s="49" t="s">
        <v>273</v>
      </c>
      <c r="M22" s="48">
        <v>2</v>
      </c>
      <c r="N22" s="49">
        <v>79</v>
      </c>
      <c r="O22" s="48">
        <v>3</v>
      </c>
      <c r="P22" s="49">
        <v>116</v>
      </c>
      <c r="Q22" s="48">
        <v>3</v>
      </c>
      <c r="R22" s="49">
        <v>109</v>
      </c>
      <c r="S22" s="48">
        <v>3</v>
      </c>
      <c r="T22" s="49">
        <v>58</v>
      </c>
      <c r="U22" s="48">
        <v>0</v>
      </c>
      <c r="V22" s="49">
        <v>0</v>
      </c>
      <c r="W22" s="48">
        <v>3</v>
      </c>
      <c r="X22" s="49">
        <v>49</v>
      </c>
      <c r="Y22" s="48">
        <v>3</v>
      </c>
      <c r="Z22" s="49">
        <v>60</v>
      </c>
      <c r="AA22" s="48">
        <v>2</v>
      </c>
      <c r="AB22" s="49">
        <v>37</v>
      </c>
      <c r="AC22" s="48">
        <v>1</v>
      </c>
      <c r="AD22" s="49">
        <v>15</v>
      </c>
      <c r="AE22" s="48"/>
      <c r="AF22" s="49"/>
    </row>
    <row r="23" spans="1:32">
      <c r="A23" s="292"/>
      <c r="B23" s="12" t="s">
        <v>227</v>
      </c>
      <c r="C23" s="48" t="s">
        <v>166</v>
      </c>
      <c r="D23" s="49" t="s">
        <v>166</v>
      </c>
      <c r="E23" s="48" t="s">
        <v>166</v>
      </c>
      <c r="F23" s="49" t="s">
        <v>166</v>
      </c>
      <c r="G23" s="48" t="s">
        <v>273</v>
      </c>
      <c r="H23" s="49" t="s">
        <v>273</v>
      </c>
      <c r="I23" s="48" t="s">
        <v>273</v>
      </c>
      <c r="J23" s="49" t="s">
        <v>273</v>
      </c>
      <c r="K23" s="48" t="s">
        <v>273</v>
      </c>
      <c r="L23" s="49" t="s">
        <v>273</v>
      </c>
      <c r="M23" s="48">
        <v>1</v>
      </c>
      <c r="N23" s="49">
        <v>55</v>
      </c>
      <c r="O23" s="48">
        <v>1</v>
      </c>
      <c r="P23" s="49">
        <v>50</v>
      </c>
      <c r="Q23" s="48">
        <v>1</v>
      </c>
      <c r="R23" s="49">
        <v>49</v>
      </c>
      <c r="S23" s="48">
        <v>1</v>
      </c>
      <c r="T23" s="49">
        <v>47</v>
      </c>
      <c r="U23" s="48">
        <v>1</v>
      </c>
      <c r="V23" s="49">
        <v>46</v>
      </c>
      <c r="W23" s="48">
        <v>2</v>
      </c>
      <c r="X23" s="49">
        <v>70</v>
      </c>
      <c r="Y23" s="48">
        <v>3</v>
      </c>
      <c r="Z23" s="49">
        <v>96</v>
      </c>
      <c r="AA23" s="48">
        <v>6</v>
      </c>
      <c r="AB23" s="49">
        <v>152</v>
      </c>
      <c r="AC23" s="48">
        <v>6</v>
      </c>
      <c r="AD23" s="49">
        <v>156</v>
      </c>
      <c r="AE23" s="48"/>
      <c r="AF23" s="49"/>
    </row>
    <row r="24" spans="1:32">
      <c r="A24" s="293"/>
      <c r="B24" s="13" t="s">
        <v>228</v>
      </c>
      <c r="C24" s="50" t="s">
        <v>166</v>
      </c>
      <c r="D24" s="51" t="s">
        <v>166</v>
      </c>
      <c r="E24" s="50" t="s">
        <v>166</v>
      </c>
      <c r="F24" s="51" t="s">
        <v>166</v>
      </c>
      <c r="G24" s="50" t="s">
        <v>273</v>
      </c>
      <c r="H24" s="51" t="s">
        <v>273</v>
      </c>
      <c r="I24" s="50">
        <v>23</v>
      </c>
      <c r="J24" s="51">
        <v>180</v>
      </c>
      <c r="K24" s="50">
        <v>21</v>
      </c>
      <c r="L24" s="51">
        <v>177</v>
      </c>
      <c r="M24" s="50">
        <v>20</v>
      </c>
      <c r="N24" s="51">
        <v>45</v>
      </c>
      <c r="O24" s="50">
        <v>27</v>
      </c>
      <c r="P24" s="51">
        <v>27</v>
      </c>
      <c r="Q24" s="50">
        <v>58</v>
      </c>
      <c r="R24" s="51">
        <v>58</v>
      </c>
      <c r="S24" s="50">
        <v>0</v>
      </c>
      <c r="T24" s="51">
        <v>0</v>
      </c>
      <c r="U24" s="50">
        <v>29</v>
      </c>
      <c r="V24" s="51">
        <v>29</v>
      </c>
      <c r="W24" s="50">
        <v>25</v>
      </c>
      <c r="X24" s="51">
        <v>25</v>
      </c>
      <c r="Y24" s="50">
        <v>40</v>
      </c>
      <c r="Z24" s="51">
        <v>40</v>
      </c>
      <c r="AA24" s="50">
        <v>0</v>
      </c>
      <c r="AB24" s="51">
        <v>0</v>
      </c>
      <c r="AC24" s="50">
        <v>0</v>
      </c>
      <c r="AD24" s="51">
        <v>0</v>
      </c>
      <c r="AE24" s="50"/>
      <c r="AF24" s="51"/>
    </row>
    <row r="25" spans="1:32">
      <c r="Q25" s="8" t="s">
        <v>367</v>
      </c>
      <c r="W25" s="8" t="s">
        <v>366</v>
      </c>
    </row>
  </sheetData>
  <mergeCells count="19">
    <mergeCell ref="E3:F3"/>
    <mergeCell ref="G3:H3"/>
    <mergeCell ref="I3:J3"/>
    <mergeCell ref="A6:B6"/>
    <mergeCell ref="A3:B4"/>
    <mergeCell ref="A7:A17"/>
    <mergeCell ref="AE3:AF3"/>
    <mergeCell ref="A18:A24"/>
    <mergeCell ref="W3:X3"/>
    <mergeCell ref="Y3:Z3"/>
    <mergeCell ref="AA3:AB3"/>
    <mergeCell ref="AC3:AD3"/>
    <mergeCell ref="K3:L3"/>
    <mergeCell ref="M3:N3"/>
    <mergeCell ref="O3:P3"/>
    <mergeCell ref="Q3:R3"/>
    <mergeCell ref="S3:T3"/>
    <mergeCell ref="U3:V3"/>
    <mergeCell ref="C3:D3"/>
  </mergeCells>
  <phoneticPr fontId="2"/>
  <conditionalFormatting sqref="B8:AF17">
    <cfRule type="expression" dxfId="4" priority="2">
      <formula>MOD(ROW(),2)=1</formula>
    </cfRule>
  </conditionalFormatting>
  <conditionalFormatting sqref="B19:AF24">
    <cfRule type="expression" dxfId="3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7:F7" formulaRange="1"/>
  </ignoredError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U14"/>
  <sheetViews>
    <sheetView view="pageBreakPreview" zoomScale="60" zoomScaleNormal="100" workbookViewId="0">
      <pane xSplit="1" ySplit="2" topLeftCell="AO3" activePane="bottomRight" state="frozen"/>
      <selection pane="topRight" activeCell="B1" sqref="B1"/>
      <selection pane="bottomLeft" activeCell="A3" sqref="A3"/>
      <selection pane="bottomRight" activeCell="AR11" sqref="AR11"/>
    </sheetView>
  </sheetViews>
  <sheetFormatPr defaultRowHeight="18.75"/>
  <cols>
    <col min="1" max="1" width="14" style="8" customWidth="1"/>
    <col min="2" max="16384" width="9" style="8"/>
  </cols>
  <sheetData>
    <row r="1" spans="1:73">
      <c r="B1" s="8" t="s">
        <v>100</v>
      </c>
    </row>
    <row r="2" spans="1:73">
      <c r="B2" s="8" t="s">
        <v>279</v>
      </c>
    </row>
    <row r="3" spans="1:73">
      <c r="A3" s="300" t="s">
        <v>9</v>
      </c>
      <c r="B3" s="304" t="s">
        <v>281</v>
      </c>
      <c r="C3" s="304"/>
      <c r="D3" s="304"/>
      <c r="E3" s="304"/>
      <c r="F3" s="304" t="s">
        <v>284</v>
      </c>
      <c r="G3" s="304"/>
      <c r="H3" s="304"/>
      <c r="I3" s="304"/>
      <c r="J3" s="304" t="s">
        <v>296</v>
      </c>
      <c r="K3" s="304"/>
      <c r="L3" s="304"/>
      <c r="M3" s="304"/>
      <c r="N3" s="304" t="s">
        <v>297</v>
      </c>
      <c r="O3" s="304"/>
      <c r="P3" s="304"/>
      <c r="Q3" s="304"/>
      <c r="R3" s="304"/>
      <c r="S3" s="304" t="s">
        <v>298</v>
      </c>
      <c r="T3" s="304"/>
      <c r="U3" s="304"/>
      <c r="V3" s="304"/>
      <c r="W3" s="304"/>
      <c r="X3" s="304" t="s">
        <v>299</v>
      </c>
      <c r="Y3" s="304"/>
      <c r="Z3" s="304"/>
      <c r="AA3" s="304"/>
      <c r="AB3" s="304"/>
      <c r="AC3" s="304" t="s">
        <v>300</v>
      </c>
      <c r="AD3" s="304"/>
      <c r="AE3" s="304"/>
      <c r="AF3" s="304"/>
      <c r="AG3" s="304"/>
      <c r="AH3" s="304" t="s">
        <v>301</v>
      </c>
      <c r="AI3" s="304"/>
      <c r="AJ3" s="304"/>
      <c r="AK3" s="304"/>
      <c r="AL3" s="305"/>
      <c r="AM3" s="305" t="s">
        <v>302</v>
      </c>
      <c r="AN3" s="306"/>
      <c r="AO3" s="306"/>
      <c r="AP3" s="306"/>
      <c r="AQ3" s="307"/>
      <c r="AR3" s="305" t="s">
        <v>303</v>
      </c>
      <c r="AS3" s="306"/>
      <c r="AT3" s="306"/>
      <c r="AU3" s="306"/>
      <c r="AV3" s="307"/>
      <c r="AW3" s="304" t="s">
        <v>306</v>
      </c>
      <c r="AX3" s="304"/>
      <c r="AY3" s="304"/>
      <c r="AZ3" s="304"/>
      <c r="BA3" s="304"/>
      <c r="BB3" s="304" t="s">
        <v>307</v>
      </c>
      <c r="BC3" s="304"/>
      <c r="BD3" s="304"/>
      <c r="BE3" s="304"/>
      <c r="BF3" s="304"/>
      <c r="BG3" s="304" t="s">
        <v>308</v>
      </c>
      <c r="BH3" s="304"/>
      <c r="BI3" s="304"/>
      <c r="BJ3" s="304"/>
      <c r="BK3" s="304"/>
      <c r="BL3" s="304" t="s">
        <v>309</v>
      </c>
      <c r="BM3" s="304"/>
      <c r="BN3" s="304"/>
      <c r="BO3" s="304"/>
      <c r="BP3" s="304"/>
      <c r="BQ3" s="304" t="s">
        <v>310</v>
      </c>
      <c r="BR3" s="304"/>
      <c r="BS3" s="304"/>
      <c r="BT3" s="304"/>
      <c r="BU3" s="304"/>
    </row>
    <row r="4" spans="1:73" ht="37.5">
      <c r="A4" s="301"/>
      <c r="B4" s="113" t="s">
        <v>280</v>
      </c>
      <c r="C4" s="114" t="s">
        <v>282</v>
      </c>
      <c r="D4" s="148" t="s">
        <v>283</v>
      </c>
      <c r="E4" s="149" t="s">
        <v>288</v>
      </c>
      <c r="F4" s="113" t="s">
        <v>280</v>
      </c>
      <c r="G4" s="114" t="s">
        <v>282</v>
      </c>
      <c r="H4" s="148" t="s">
        <v>283</v>
      </c>
      <c r="I4" s="149" t="s">
        <v>288</v>
      </c>
      <c r="J4" s="113" t="s">
        <v>280</v>
      </c>
      <c r="K4" s="114" t="s">
        <v>282</v>
      </c>
      <c r="L4" s="148" t="s">
        <v>283</v>
      </c>
      <c r="M4" s="149" t="s">
        <v>288</v>
      </c>
      <c r="N4" s="113" t="s">
        <v>1</v>
      </c>
      <c r="O4" s="114" t="s">
        <v>282</v>
      </c>
      <c r="P4" s="148" t="s">
        <v>283</v>
      </c>
      <c r="Q4" s="148" t="s">
        <v>353</v>
      </c>
      <c r="R4" s="149" t="s">
        <v>288</v>
      </c>
      <c r="S4" s="113" t="s">
        <v>1</v>
      </c>
      <c r="T4" s="114" t="s">
        <v>282</v>
      </c>
      <c r="U4" s="148" t="s">
        <v>283</v>
      </c>
      <c r="V4" s="148" t="s">
        <v>354</v>
      </c>
      <c r="W4" s="149" t="s">
        <v>288</v>
      </c>
      <c r="X4" s="113" t="s">
        <v>1</v>
      </c>
      <c r="Y4" s="114" t="s">
        <v>282</v>
      </c>
      <c r="Z4" s="148" t="s">
        <v>283</v>
      </c>
      <c r="AA4" s="148" t="s">
        <v>354</v>
      </c>
      <c r="AB4" s="149" t="s">
        <v>288</v>
      </c>
      <c r="AC4" s="113" t="s">
        <v>1</v>
      </c>
      <c r="AD4" s="114" t="s">
        <v>282</v>
      </c>
      <c r="AE4" s="148" t="s">
        <v>283</v>
      </c>
      <c r="AF4" s="148" t="s">
        <v>354</v>
      </c>
      <c r="AG4" s="149" t="s">
        <v>288</v>
      </c>
      <c r="AH4" s="113" t="s">
        <v>1</v>
      </c>
      <c r="AI4" s="114" t="s">
        <v>282</v>
      </c>
      <c r="AJ4" s="148" t="s">
        <v>283</v>
      </c>
      <c r="AK4" s="148" t="s">
        <v>354</v>
      </c>
      <c r="AL4" s="149" t="s">
        <v>288</v>
      </c>
      <c r="AM4" s="113" t="s">
        <v>1</v>
      </c>
      <c r="AN4" s="114" t="s">
        <v>282</v>
      </c>
      <c r="AO4" s="148" t="s">
        <v>283</v>
      </c>
      <c r="AP4" s="148" t="s">
        <v>353</v>
      </c>
      <c r="AQ4" s="150" t="s">
        <v>304</v>
      </c>
      <c r="AR4" s="151" t="s">
        <v>1</v>
      </c>
      <c r="AS4" s="114" t="s">
        <v>282</v>
      </c>
      <c r="AT4" s="148" t="s">
        <v>283</v>
      </c>
      <c r="AU4" s="148" t="s">
        <v>353</v>
      </c>
      <c r="AV4" s="152" t="s">
        <v>304</v>
      </c>
      <c r="AW4" s="113" t="s">
        <v>1</v>
      </c>
      <c r="AX4" s="114" t="s">
        <v>282</v>
      </c>
      <c r="AY4" s="148" t="s">
        <v>283</v>
      </c>
      <c r="AZ4" s="148" t="s">
        <v>353</v>
      </c>
      <c r="BA4" s="150" t="s">
        <v>304</v>
      </c>
      <c r="BB4" s="113" t="s">
        <v>1</v>
      </c>
      <c r="BC4" s="114" t="s">
        <v>282</v>
      </c>
      <c r="BD4" s="148" t="s">
        <v>283</v>
      </c>
      <c r="BE4" s="148" t="s">
        <v>353</v>
      </c>
      <c r="BF4" s="150" t="s">
        <v>304</v>
      </c>
      <c r="BG4" s="113" t="s">
        <v>1</v>
      </c>
      <c r="BH4" s="114" t="s">
        <v>282</v>
      </c>
      <c r="BI4" s="148" t="s">
        <v>283</v>
      </c>
      <c r="BJ4" s="148" t="s">
        <v>353</v>
      </c>
      <c r="BK4" s="150" t="s">
        <v>304</v>
      </c>
      <c r="BL4" s="151" t="s">
        <v>1</v>
      </c>
      <c r="BM4" s="114" t="s">
        <v>282</v>
      </c>
      <c r="BN4" s="148" t="s">
        <v>283</v>
      </c>
      <c r="BO4" s="148" t="s">
        <v>353</v>
      </c>
      <c r="BP4" s="152" t="s">
        <v>304</v>
      </c>
      <c r="BQ4" s="113" t="s">
        <v>1</v>
      </c>
      <c r="BR4" s="114" t="s">
        <v>282</v>
      </c>
      <c r="BS4" s="148" t="s">
        <v>283</v>
      </c>
      <c r="BT4" s="148" t="s">
        <v>353</v>
      </c>
      <c r="BU4" s="150" t="s">
        <v>304</v>
      </c>
    </row>
    <row r="5" spans="1:73">
      <c r="A5" s="206"/>
      <c r="B5" s="19" t="s">
        <v>285</v>
      </c>
      <c r="C5" s="20" t="s">
        <v>286</v>
      </c>
      <c r="D5" s="20" t="s">
        <v>286</v>
      </c>
      <c r="E5" s="21" t="s">
        <v>287</v>
      </c>
      <c r="F5" s="19" t="s">
        <v>285</v>
      </c>
      <c r="G5" s="20" t="s">
        <v>286</v>
      </c>
      <c r="H5" s="20" t="s">
        <v>286</v>
      </c>
      <c r="I5" s="21" t="s">
        <v>287</v>
      </c>
      <c r="J5" s="19" t="s">
        <v>285</v>
      </c>
      <c r="K5" s="20" t="s">
        <v>286</v>
      </c>
      <c r="L5" s="20" t="s">
        <v>286</v>
      </c>
      <c r="M5" s="21" t="s">
        <v>287</v>
      </c>
      <c r="N5" s="19" t="s">
        <v>2</v>
      </c>
      <c r="O5" s="20" t="s">
        <v>115</v>
      </c>
      <c r="P5" s="20" t="s">
        <v>115</v>
      </c>
      <c r="Q5" s="20" t="s">
        <v>365</v>
      </c>
      <c r="R5" s="21" t="s">
        <v>287</v>
      </c>
      <c r="S5" s="19" t="s">
        <v>2</v>
      </c>
      <c r="T5" s="20" t="s">
        <v>115</v>
      </c>
      <c r="U5" s="20" t="s">
        <v>115</v>
      </c>
      <c r="V5" s="20" t="s">
        <v>365</v>
      </c>
      <c r="W5" s="21" t="s">
        <v>287</v>
      </c>
      <c r="X5" s="19" t="s">
        <v>2</v>
      </c>
      <c r="Y5" s="20" t="s">
        <v>115</v>
      </c>
      <c r="Z5" s="20" t="s">
        <v>115</v>
      </c>
      <c r="AA5" s="20" t="s">
        <v>365</v>
      </c>
      <c r="AB5" s="21" t="s">
        <v>287</v>
      </c>
      <c r="AC5" s="19" t="s">
        <v>2</v>
      </c>
      <c r="AD5" s="20" t="s">
        <v>115</v>
      </c>
      <c r="AE5" s="20" t="s">
        <v>115</v>
      </c>
      <c r="AF5" s="20" t="s">
        <v>365</v>
      </c>
      <c r="AG5" s="21" t="s">
        <v>287</v>
      </c>
      <c r="AH5" s="19" t="s">
        <v>2</v>
      </c>
      <c r="AI5" s="20" t="s">
        <v>115</v>
      </c>
      <c r="AJ5" s="20" t="s">
        <v>115</v>
      </c>
      <c r="AK5" s="20" t="s">
        <v>365</v>
      </c>
      <c r="AL5" s="21" t="s">
        <v>287</v>
      </c>
      <c r="AM5" s="19" t="s">
        <v>2</v>
      </c>
      <c r="AN5" s="20" t="s">
        <v>115</v>
      </c>
      <c r="AO5" s="20" t="s">
        <v>115</v>
      </c>
      <c r="AP5" s="20" t="s">
        <v>365</v>
      </c>
      <c r="AQ5" s="21" t="s">
        <v>305</v>
      </c>
      <c r="AR5" s="30" t="s">
        <v>2</v>
      </c>
      <c r="AS5" s="20" t="s">
        <v>115</v>
      </c>
      <c r="AT5" s="20" t="s">
        <v>115</v>
      </c>
      <c r="AU5" s="20" t="s">
        <v>365</v>
      </c>
      <c r="AV5" s="27" t="s">
        <v>305</v>
      </c>
      <c r="AW5" s="19" t="s">
        <v>2</v>
      </c>
      <c r="AX5" s="20" t="s">
        <v>115</v>
      </c>
      <c r="AY5" s="20" t="s">
        <v>115</v>
      </c>
      <c r="AZ5" s="20" t="s">
        <v>365</v>
      </c>
      <c r="BA5" s="21" t="s">
        <v>305</v>
      </c>
      <c r="BB5" s="19" t="s">
        <v>2</v>
      </c>
      <c r="BC5" s="20" t="s">
        <v>115</v>
      </c>
      <c r="BD5" s="20" t="s">
        <v>115</v>
      </c>
      <c r="BE5" s="20" t="s">
        <v>365</v>
      </c>
      <c r="BF5" s="21" t="s">
        <v>305</v>
      </c>
      <c r="BG5" s="19" t="s">
        <v>2</v>
      </c>
      <c r="BH5" s="20" t="s">
        <v>115</v>
      </c>
      <c r="BI5" s="20" t="s">
        <v>115</v>
      </c>
      <c r="BJ5" s="20" t="s">
        <v>365</v>
      </c>
      <c r="BK5" s="21" t="s">
        <v>305</v>
      </c>
      <c r="BL5" s="30" t="s">
        <v>2</v>
      </c>
      <c r="BM5" s="20" t="s">
        <v>115</v>
      </c>
      <c r="BN5" s="20" t="s">
        <v>115</v>
      </c>
      <c r="BO5" s="20" t="s">
        <v>365</v>
      </c>
      <c r="BP5" s="21" t="s">
        <v>305</v>
      </c>
      <c r="BQ5" s="19" t="s">
        <v>2</v>
      </c>
      <c r="BR5" s="20" t="s">
        <v>115</v>
      </c>
      <c r="BS5" s="20" t="s">
        <v>115</v>
      </c>
      <c r="BT5" s="20" t="s">
        <v>365</v>
      </c>
      <c r="BU5" s="21" t="s">
        <v>305</v>
      </c>
    </row>
    <row r="6" spans="1:73">
      <c r="A6" s="209" t="s">
        <v>223</v>
      </c>
      <c r="B6" s="174">
        <v>2419</v>
      </c>
      <c r="C6" s="184">
        <v>14273</v>
      </c>
      <c r="D6" s="185">
        <f>C6/B6</f>
        <v>5.9003720545680034</v>
      </c>
      <c r="E6" s="186" t="s">
        <v>364</v>
      </c>
      <c r="F6" s="174">
        <f>F7+F13</f>
        <v>2703</v>
      </c>
      <c r="G6" s="184">
        <f t="shared" ref="G6:Y6" si="0">G7+G13</f>
        <v>15496</v>
      </c>
      <c r="H6" s="185">
        <f>G6/F6</f>
        <v>5.7328893821679614</v>
      </c>
      <c r="I6" s="186" t="s">
        <v>363</v>
      </c>
      <c r="J6" s="174">
        <f t="shared" si="0"/>
        <v>2789</v>
      </c>
      <c r="K6" s="184">
        <f t="shared" si="0"/>
        <v>14459</v>
      </c>
      <c r="L6" s="185">
        <f>K6/J6</f>
        <v>5.1842954463965576</v>
      </c>
      <c r="M6" s="186" t="s">
        <v>363</v>
      </c>
      <c r="N6" s="174">
        <f t="shared" si="0"/>
        <v>2740</v>
      </c>
      <c r="O6" s="184">
        <f t="shared" si="0"/>
        <v>12280</v>
      </c>
      <c r="P6" s="185">
        <f>O6/N6</f>
        <v>4.4817518248175183</v>
      </c>
      <c r="Q6" s="187" t="s">
        <v>363</v>
      </c>
      <c r="R6" s="186" t="s">
        <v>363</v>
      </c>
      <c r="S6" s="174">
        <f t="shared" si="0"/>
        <v>2544</v>
      </c>
      <c r="T6" s="184">
        <f t="shared" si="0"/>
        <v>10076</v>
      </c>
      <c r="U6" s="185">
        <f>T6/S6</f>
        <v>3.9606918238993711</v>
      </c>
      <c r="V6" s="187" t="s">
        <v>363</v>
      </c>
      <c r="W6" s="186" t="s">
        <v>363</v>
      </c>
      <c r="X6" s="174">
        <f t="shared" si="0"/>
        <v>2546</v>
      </c>
      <c r="Y6" s="184">
        <f t="shared" si="0"/>
        <v>9067</v>
      </c>
      <c r="Z6" s="185">
        <f>Y6/X6</f>
        <v>3.5612725844461899</v>
      </c>
      <c r="AA6" s="187" t="s">
        <v>363</v>
      </c>
      <c r="AB6" s="186" t="s">
        <v>363</v>
      </c>
      <c r="AC6" s="174">
        <f t="shared" ref="AC6" si="1">AC7+AC13</f>
        <v>2502</v>
      </c>
      <c r="AD6" s="184">
        <f t="shared" ref="AD6" si="2">AD7+AD13</f>
        <v>8417</v>
      </c>
      <c r="AE6" s="185">
        <f>AD6/AC6</f>
        <v>3.3641087130295761</v>
      </c>
      <c r="AF6" s="187" t="s">
        <v>363</v>
      </c>
      <c r="AG6" s="186" t="s">
        <v>363</v>
      </c>
      <c r="AH6" s="174">
        <f t="shared" ref="AH6" si="3">AH7+AH13</f>
        <v>2533</v>
      </c>
      <c r="AI6" s="184">
        <f t="shared" ref="AI6" si="4">AI7+AI13</f>
        <v>8169</v>
      </c>
      <c r="AJ6" s="185">
        <f>AI6/AH6</f>
        <v>3.2250296091590998</v>
      </c>
      <c r="AK6" s="187" t="s">
        <v>363</v>
      </c>
      <c r="AL6" s="186" t="s">
        <v>363</v>
      </c>
      <c r="AM6" s="174">
        <f t="shared" ref="AM6" si="5">AM7+AM13</f>
        <v>2517</v>
      </c>
      <c r="AN6" s="184">
        <f t="shared" ref="AN6" si="6">AN7+AN13</f>
        <v>7693</v>
      </c>
      <c r="AO6" s="185">
        <f>AN6/AM6</f>
        <v>3.0564163686928882</v>
      </c>
      <c r="AP6" s="187" t="s">
        <v>363</v>
      </c>
      <c r="AQ6" s="186" t="s">
        <v>363</v>
      </c>
      <c r="AR6" s="188">
        <f t="shared" ref="AR6" si="7">AR7+AR13</f>
        <v>2471</v>
      </c>
      <c r="AS6" s="184">
        <f t="shared" ref="AS6" si="8">AS7+AS13</f>
        <v>7138</v>
      </c>
      <c r="AT6" s="185">
        <f>AS6/AR6</f>
        <v>2.8887090246863618</v>
      </c>
      <c r="AU6" s="187" t="s">
        <v>363</v>
      </c>
      <c r="AV6" s="189" t="s">
        <v>363</v>
      </c>
      <c r="AW6" s="174">
        <f t="shared" ref="AW6" si="9">AW7+AW13</f>
        <v>2445</v>
      </c>
      <c r="AX6" s="184">
        <f t="shared" ref="AX6" si="10">AX7+AX13</f>
        <v>6513</v>
      </c>
      <c r="AY6" s="185">
        <f>AX6/AW6</f>
        <v>2.6638036809815953</v>
      </c>
      <c r="AZ6" s="187" t="s">
        <v>364</v>
      </c>
      <c r="BA6" s="186" t="s">
        <v>363</v>
      </c>
      <c r="BB6" s="174">
        <f t="shared" ref="BB6" si="11">BB7+BB13</f>
        <v>2518</v>
      </c>
      <c r="BC6" s="184">
        <f t="shared" ref="BC6" si="12">BC7+BC13</f>
        <v>6197</v>
      </c>
      <c r="BD6" s="185">
        <f>BC6/BB6</f>
        <v>2.4610802223987291</v>
      </c>
      <c r="BE6" s="187" t="s">
        <v>363</v>
      </c>
      <c r="BF6" s="186" t="s">
        <v>363</v>
      </c>
      <c r="BG6" s="174">
        <f t="shared" ref="BG6" si="13">BG7+BG13</f>
        <v>2407</v>
      </c>
      <c r="BH6" s="184">
        <f t="shared" ref="BH6" si="14">BH7+BH13</f>
        <v>5703</v>
      </c>
      <c r="BI6" s="185">
        <f>BH6/BG6</f>
        <v>2.3693394266722061</v>
      </c>
      <c r="BJ6" s="187" t="s">
        <v>363</v>
      </c>
      <c r="BK6" s="186" t="s">
        <v>363</v>
      </c>
      <c r="BL6" s="188">
        <f t="shared" ref="BL6" si="15">BL7+BL13</f>
        <v>2304</v>
      </c>
      <c r="BM6" s="184">
        <f t="shared" ref="BM6" si="16">BM7+BM13</f>
        <v>5191</v>
      </c>
      <c r="BN6" s="185">
        <f>BM6/BL6</f>
        <v>2.2530381944444446</v>
      </c>
      <c r="BO6" s="187" t="s">
        <v>363</v>
      </c>
      <c r="BP6" s="186" t="s">
        <v>363</v>
      </c>
      <c r="BQ6" s="174">
        <f t="shared" ref="BQ6" si="17">BQ7+BQ13</f>
        <v>2260</v>
      </c>
      <c r="BR6" s="184">
        <f t="shared" ref="BR6" si="18">BR7+BR13</f>
        <v>4727</v>
      </c>
      <c r="BS6" s="185">
        <f>BR6/BQ6</f>
        <v>2.0915929203539823</v>
      </c>
      <c r="BT6" s="187" t="s">
        <v>363</v>
      </c>
      <c r="BU6" s="186" t="s">
        <v>363</v>
      </c>
    </row>
    <row r="7" spans="1:73">
      <c r="A7" s="207" t="s">
        <v>295</v>
      </c>
      <c r="B7" s="190">
        <f>SUM(B8:B12)</f>
        <v>2378</v>
      </c>
      <c r="C7" s="191">
        <f>SUM(C8:C12)</f>
        <v>14118</v>
      </c>
      <c r="D7" s="192">
        <f>C7/B7</f>
        <v>5.9369217830109333</v>
      </c>
      <c r="E7" s="193">
        <v>3.4</v>
      </c>
      <c r="F7" s="190">
        <f>SUM(F8:F12)</f>
        <v>2691</v>
      </c>
      <c r="G7" s="191">
        <f>SUM(G8:G12)</f>
        <v>15455</v>
      </c>
      <c r="H7" s="192">
        <f>G7/F7</f>
        <v>5.7432181345224826</v>
      </c>
      <c r="I7" s="193">
        <v>4.08</v>
      </c>
      <c r="J7" s="190">
        <f t="shared" ref="J7" si="19">SUM(J8:J12)</f>
        <v>2788</v>
      </c>
      <c r="K7" s="191">
        <f t="shared" ref="K7" si="20">SUM(K8:K12)</f>
        <v>14457</v>
      </c>
      <c r="L7" s="192">
        <f>K7/J7</f>
        <v>5.1854375896700144</v>
      </c>
      <c r="M7" s="193">
        <v>4.71</v>
      </c>
      <c r="N7" s="190">
        <f t="shared" ref="N7:O7" si="21">SUM(N8:N12)</f>
        <v>2735</v>
      </c>
      <c r="O7" s="191">
        <f t="shared" si="21"/>
        <v>12260</v>
      </c>
      <c r="P7" s="192">
        <f>O7/N7</f>
        <v>4.4826325411334551</v>
      </c>
      <c r="Q7" s="192">
        <v>3.96</v>
      </c>
      <c r="R7" s="193">
        <v>26.3</v>
      </c>
      <c r="S7" s="190">
        <f t="shared" ref="S7:T7" si="22">SUM(S8:S12)</f>
        <v>2542</v>
      </c>
      <c r="T7" s="191">
        <f t="shared" si="22"/>
        <v>10070</v>
      </c>
      <c r="U7" s="192">
        <f>T7/S7</f>
        <v>3.9614476789929189</v>
      </c>
      <c r="V7" s="192">
        <v>4.32</v>
      </c>
      <c r="W7" s="193">
        <v>28.3</v>
      </c>
      <c r="X7" s="190">
        <f t="shared" ref="X7:Y7" si="23">SUM(X8:X12)</f>
        <v>2530</v>
      </c>
      <c r="Y7" s="191">
        <f t="shared" si="23"/>
        <v>9026</v>
      </c>
      <c r="Z7" s="192">
        <f>Y7/X7</f>
        <v>3.5675889328063239</v>
      </c>
      <c r="AA7" s="192">
        <v>4.47</v>
      </c>
      <c r="AB7" s="193">
        <v>30</v>
      </c>
      <c r="AC7" s="190">
        <f t="shared" ref="AC7:AD7" si="24">SUM(AC8:AC12)</f>
        <v>2500</v>
      </c>
      <c r="AD7" s="191">
        <f t="shared" si="24"/>
        <v>8410</v>
      </c>
      <c r="AE7" s="192">
        <f>AD7/AC7</f>
        <v>3.3639999999999999</v>
      </c>
      <c r="AF7" s="192">
        <v>4.72</v>
      </c>
      <c r="AG7" s="193">
        <v>33.9</v>
      </c>
      <c r="AH7" s="190">
        <f>SUM(AH8:AH12)</f>
        <v>2487</v>
      </c>
      <c r="AI7" s="191">
        <f t="shared" ref="AI7" si="25">SUM(AI8:AI12)</f>
        <v>8120</v>
      </c>
      <c r="AJ7" s="192">
        <f>AI7/AH7</f>
        <v>3.2649778850020104</v>
      </c>
      <c r="AK7" s="192">
        <v>4.93</v>
      </c>
      <c r="AL7" s="193">
        <v>34.9</v>
      </c>
      <c r="AM7" s="190">
        <f>SUM(AM8:AM12)</f>
        <v>2453</v>
      </c>
      <c r="AN7" s="191">
        <f t="shared" ref="AN7" si="26">SUM(AN8:AN12)</f>
        <v>7629</v>
      </c>
      <c r="AO7" s="192">
        <f>AN7/AM7</f>
        <v>3.1100693028944151</v>
      </c>
      <c r="AP7" s="192">
        <v>4.96</v>
      </c>
      <c r="AQ7" s="193">
        <v>30.7</v>
      </c>
      <c r="AR7" s="194">
        <f>SUM(AR8:AR12)</f>
        <v>2429</v>
      </c>
      <c r="AS7" s="191">
        <f t="shared" ref="AS7" si="27">SUM(AS8:AS12)</f>
        <v>7089</v>
      </c>
      <c r="AT7" s="192">
        <f>AS7/AR7</f>
        <v>2.9184849732400164</v>
      </c>
      <c r="AU7" s="192">
        <v>5</v>
      </c>
      <c r="AV7" s="195">
        <v>34.5</v>
      </c>
      <c r="AW7" s="190">
        <f>SUM(AW8:AW12)</f>
        <v>2396</v>
      </c>
      <c r="AX7" s="191">
        <f t="shared" ref="AX7" si="28">SUM(AX8:AX12)</f>
        <v>6448</v>
      </c>
      <c r="AY7" s="192">
        <f>AX7/AW7</f>
        <v>2.691151919866444</v>
      </c>
      <c r="AZ7" s="192">
        <v>0</v>
      </c>
      <c r="BA7" s="193">
        <v>106.6</v>
      </c>
      <c r="BB7" s="190">
        <f>SUM(BB8:BB12)</f>
        <v>2353</v>
      </c>
      <c r="BC7" s="191">
        <f t="shared" ref="BC7" si="29">SUM(BC8:BC12)</f>
        <v>6031</v>
      </c>
      <c r="BD7" s="192">
        <f>BC7/BB7</f>
        <v>2.5631109222269441</v>
      </c>
      <c r="BE7" s="192">
        <v>0</v>
      </c>
      <c r="BF7" s="193">
        <v>109.8</v>
      </c>
      <c r="BG7" s="190">
        <f>SUM(BG8:BG12)</f>
        <v>2259</v>
      </c>
      <c r="BH7" s="191">
        <f t="shared" ref="BH7" si="30">SUM(BH8:BH12)</f>
        <v>5549</v>
      </c>
      <c r="BI7" s="192">
        <f>BH7/BG7</f>
        <v>2.4563966356795044</v>
      </c>
      <c r="BJ7" s="192"/>
      <c r="BK7" s="193"/>
      <c r="BL7" s="194">
        <f>SUM(BL8:BL12)</f>
        <v>2278</v>
      </c>
      <c r="BM7" s="191">
        <f t="shared" ref="BM7" si="31">SUM(BM8:BM12)</f>
        <v>5157</v>
      </c>
      <c r="BN7" s="192">
        <f>BM7/BL7</f>
        <v>2.2638279192273925</v>
      </c>
      <c r="BO7" s="192"/>
      <c r="BP7" s="195"/>
      <c r="BQ7" s="190">
        <f>SUM(BQ8:BQ12)</f>
        <v>2019</v>
      </c>
      <c r="BR7" s="191">
        <f t="shared" ref="BR7" si="32">SUM(BR8:BR12)</f>
        <v>4473</v>
      </c>
      <c r="BS7" s="192">
        <f>BR7/BQ7</f>
        <v>2.2154531946508174</v>
      </c>
      <c r="BT7" s="192"/>
      <c r="BU7" s="193"/>
    </row>
    <row r="8" spans="1:73">
      <c r="A8" s="12" t="s">
        <v>289</v>
      </c>
      <c r="B8" s="145">
        <v>1845</v>
      </c>
      <c r="C8" s="146">
        <v>11658</v>
      </c>
      <c r="D8" s="23">
        <f t="shared" ref="D8:D12" si="33">C8/B8</f>
        <v>6.3186991869918696</v>
      </c>
      <c r="E8" s="24">
        <v>3.4</v>
      </c>
      <c r="F8" s="145">
        <v>2103</v>
      </c>
      <c r="G8" s="146">
        <v>12930</v>
      </c>
      <c r="H8" s="23">
        <f t="shared" ref="H8:H13" si="34">G8/F8</f>
        <v>6.1483594864479318</v>
      </c>
      <c r="I8" s="24">
        <v>4.13</v>
      </c>
      <c r="J8" s="145">
        <v>2090</v>
      </c>
      <c r="K8" s="146">
        <v>11755</v>
      </c>
      <c r="L8" s="23">
        <f t="shared" ref="L8:L13" si="35">K8/J8</f>
        <v>5.6244019138755981</v>
      </c>
      <c r="M8" s="24">
        <v>4.82</v>
      </c>
      <c r="N8" s="145">
        <v>1935</v>
      </c>
      <c r="O8" s="146">
        <v>9520</v>
      </c>
      <c r="P8" s="23">
        <f t="shared" ref="P8:P13" si="36">O8/N8</f>
        <v>4.9198966408268729</v>
      </c>
      <c r="Q8" s="23">
        <v>4.42</v>
      </c>
      <c r="R8" s="24">
        <v>29.9</v>
      </c>
      <c r="S8" s="145">
        <v>1732</v>
      </c>
      <c r="T8" s="146">
        <v>7437</v>
      </c>
      <c r="U8" s="23">
        <f t="shared" ref="U8:U13" si="37">T8/S8</f>
        <v>4.293879907621247</v>
      </c>
      <c r="V8" s="23">
        <v>4.8600000000000003</v>
      </c>
      <c r="W8" s="24">
        <v>32.6</v>
      </c>
      <c r="X8" s="145">
        <v>1675</v>
      </c>
      <c r="Y8" s="146">
        <v>6518</v>
      </c>
      <c r="Z8" s="23">
        <f t="shared" ref="Z8:Z13" si="38">Y8/X8</f>
        <v>3.8913432835820894</v>
      </c>
      <c r="AA8" s="23">
        <v>5.12</v>
      </c>
      <c r="AB8" s="24">
        <v>35.299999999999997</v>
      </c>
      <c r="AC8" s="145">
        <v>1711</v>
      </c>
      <c r="AD8" s="146">
        <v>6260</v>
      </c>
      <c r="AE8" s="23">
        <f t="shared" ref="AE8:AE13" si="39">AD8/AC8</f>
        <v>3.6586791350087666</v>
      </c>
      <c r="AF8" s="23">
        <v>5.38</v>
      </c>
      <c r="AG8" s="24">
        <v>39.799999999999997</v>
      </c>
      <c r="AH8" s="145">
        <v>1694</v>
      </c>
      <c r="AI8" s="146">
        <v>6067</v>
      </c>
      <c r="AJ8" s="23">
        <f t="shared" ref="AJ8:AJ13" si="40">AI8/AH8</f>
        <v>3.5814639905548997</v>
      </c>
      <c r="AK8" s="23">
        <v>5.62</v>
      </c>
      <c r="AL8" s="24">
        <v>40.9</v>
      </c>
      <c r="AM8" s="145">
        <v>1707</v>
      </c>
      <c r="AN8" s="146">
        <v>5779</v>
      </c>
      <c r="AO8" s="23">
        <f t="shared" ref="AO8:AO13" si="41">AN8/AM8</f>
        <v>3.3854715875805508</v>
      </c>
      <c r="AP8" s="23">
        <v>5.63</v>
      </c>
      <c r="AQ8" s="24">
        <v>33.200000000000003</v>
      </c>
      <c r="AR8" s="180">
        <v>1748</v>
      </c>
      <c r="AS8" s="146">
        <v>5578</v>
      </c>
      <c r="AT8" s="23">
        <f t="shared" ref="AT8:AT13" si="42">AS8/AR8</f>
        <v>3.1910755148741421</v>
      </c>
      <c r="AU8" s="23">
        <v>5.61</v>
      </c>
      <c r="AV8" s="28">
        <v>36.700000000000003</v>
      </c>
      <c r="AW8" s="145">
        <v>1735</v>
      </c>
      <c r="AX8" s="146">
        <v>5105</v>
      </c>
      <c r="AY8" s="23">
        <f t="shared" ref="AY8:AY13" si="43">AX8/AW8</f>
        <v>2.9423631123919307</v>
      </c>
      <c r="AZ8" s="23">
        <v>0</v>
      </c>
      <c r="BA8" s="24">
        <v>123.5</v>
      </c>
      <c r="BB8" s="145">
        <v>1710</v>
      </c>
      <c r="BC8" s="146">
        <v>4715</v>
      </c>
      <c r="BD8" s="23">
        <f t="shared" ref="BD8:BD13" si="44">BC8/BB8</f>
        <v>2.757309941520468</v>
      </c>
      <c r="BE8" s="23">
        <v>0</v>
      </c>
      <c r="BF8" s="24">
        <v>126.9</v>
      </c>
      <c r="BG8" s="145">
        <v>1672</v>
      </c>
      <c r="BH8" s="146">
        <v>4380</v>
      </c>
      <c r="BI8" s="23">
        <f t="shared" ref="BI8:BI13" si="45">BH8/BG8</f>
        <v>2.6196172248803826</v>
      </c>
      <c r="BJ8" s="23"/>
      <c r="BK8" s="24"/>
      <c r="BL8" s="180">
        <v>1714</v>
      </c>
      <c r="BM8" s="146">
        <v>4101</v>
      </c>
      <c r="BN8" s="23">
        <f t="shared" ref="BN8:BN13" si="46">BM8/BL8</f>
        <v>2.3926487747957994</v>
      </c>
      <c r="BO8" s="23"/>
      <c r="BP8" s="28"/>
      <c r="BQ8" s="145">
        <v>1501</v>
      </c>
      <c r="BR8" s="146">
        <v>3540</v>
      </c>
      <c r="BS8" s="23">
        <f t="shared" ref="BS8:BS13" si="47">BR8/BQ8</f>
        <v>2.3584277148567621</v>
      </c>
      <c r="BT8" s="23"/>
      <c r="BU8" s="24"/>
    </row>
    <row r="9" spans="1:73">
      <c r="A9" s="12" t="s">
        <v>290</v>
      </c>
      <c r="B9" s="298">
        <v>200</v>
      </c>
      <c r="C9" s="302">
        <v>977</v>
      </c>
      <c r="D9" s="294">
        <f t="shared" si="33"/>
        <v>4.8849999999999998</v>
      </c>
      <c r="E9" s="296">
        <v>2.7</v>
      </c>
      <c r="F9" s="298">
        <v>191</v>
      </c>
      <c r="G9" s="302">
        <v>811</v>
      </c>
      <c r="H9" s="294">
        <f t="shared" si="34"/>
        <v>4.2460732984293195</v>
      </c>
      <c r="I9" s="296">
        <v>3.25</v>
      </c>
      <c r="J9" s="298">
        <v>277</v>
      </c>
      <c r="K9" s="302">
        <v>1057</v>
      </c>
      <c r="L9" s="294">
        <f t="shared" si="35"/>
        <v>3.8158844765342961</v>
      </c>
      <c r="M9" s="296">
        <v>3.66</v>
      </c>
      <c r="N9" s="298">
        <v>305</v>
      </c>
      <c r="O9" s="302">
        <v>990</v>
      </c>
      <c r="P9" s="294">
        <f t="shared" si="36"/>
        <v>3.2459016393442623</v>
      </c>
      <c r="Q9" s="294">
        <v>2.52</v>
      </c>
      <c r="R9" s="296">
        <v>14.6</v>
      </c>
      <c r="S9" s="145">
        <v>228</v>
      </c>
      <c r="T9" s="146">
        <v>778</v>
      </c>
      <c r="U9" s="23">
        <f t="shared" si="37"/>
        <v>3.4122807017543861</v>
      </c>
      <c r="V9" s="23">
        <v>3.06</v>
      </c>
      <c r="W9" s="24">
        <v>15.9</v>
      </c>
      <c r="X9" s="145">
        <v>240</v>
      </c>
      <c r="Y9" s="146">
        <v>700</v>
      </c>
      <c r="Z9" s="23">
        <f t="shared" si="38"/>
        <v>2.9166666666666665</v>
      </c>
      <c r="AA9" s="23">
        <v>3.05</v>
      </c>
      <c r="AB9" s="24">
        <v>16</v>
      </c>
      <c r="AC9" s="145">
        <v>240</v>
      </c>
      <c r="AD9" s="146">
        <v>679</v>
      </c>
      <c r="AE9" s="23">
        <f t="shared" si="39"/>
        <v>2.8291666666666666</v>
      </c>
      <c r="AF9" s="23">
        <v>3.06</v>
      </c>
      <c r="AG9" s="24">
        <v>18</v>
      </c>
      <c r="AH9" s="145">
        <v>257</v>
      </c>
      <c r="AI9" s="146">
        <v>685</v>
      </c>
      <c r="AJ9" s="23">
        <f t="shared" si="40"/>
        <v>2.6653696498054473</v>
      </c>
      <c r="AK9" s="23">
        <v>3.36</v>
      </c>
      <c r="AL9" s="24">
        <v>19.899999999999999</v>
      </c>
      <c r="AM9" s="145">
        <v>265</v>
      </c>
      <c r="AN9" s="146">
        <v>665</v>
      </c>
      <c r="AO9" s="23">
        <f t="shared" si="41"/>
        <v>2.5094339622641511</v>
      </c>
      <c r="AP9" s="23">
        <v>3.23</v>
      </c>
      <c r="AQ9" s="24">
        <v>20.6</v>
      </c>
      <c r="AR9" s="180">
        <v>229</v>
      </c>
      <c r="AS9" s="146">
        <v>560</v>
      </c>
      <c r="AT9" s="23">
        <f t="shared" si="42"/>
        <v>2.445414847161572</v>
      </c>
      <c r="AU9" s="23">
        <v>3.33</v>
      </c>
      <c r="AV9" s="28">
        <v>21.9</v>
      </c>
      <c r="AW9" s="145">
        <v>241</v>
      </c>
      <c r="AX9" s="146">
        <v>504</v>
      </c>
      <c r="AY9" s="23">
        <f t="shared" si="43"/>
        <v>2.091286307053942</v>
      </c>
      <c r="AZ9" s="23">
        <v>0</v>
      </c>
      <c r="BA9" s="24">
        <v>59.9</v>
      </c>
      <c r="BB9" s="145">
        <v>246</v>
      </c>
      <c r="BC9" s="146">
        <v>512</v>
      </c>
      <c r="BD9" s="23">
        <f t="shared" si="44"/>
        <v>2.0813008130081303</v>
      </c>
      <c r="BE9" s="23">
        <v>0</v>
      </c>
      <c r="BF9" s="24">
        <v>61.7</v>
      </c>
      <c r="BG9" s="145">
        <v>239</v>
      </c>
      <c r="BH9" s="146">
        <v>485</v>
      </c>
      <c r="BI9" s="23">
        <f t="shared" si="45"/>
        <v>2.0292887029288704</v>
      </c>
      <c r="BJ9" s="23"/>
      <c r="BK9" s="24"/>
      <c r="BL9" s="180">
        <v>228</v>
      </c>
      <c r="BM9" s="146">
        <v>433</v>
      </c>
      <c r="BN9" s="23">
        <f t="shared" si="46"/>
        <v>1.8991228070175439</v>
      </c>
      <c r="BO9" s="23"/>
      <c r="BP9" s="28"/>
      <c r="BQ9" s="145">
        <v>204</v>
      </c>
      <c r="BR9" s="146">
        <v>355</v>
      </c>
      <c r="BS9" s="23">
        <f t="shared" si="47"/>
        <v>1.7401960784313726</v>
      </c>
      <c r="BT9" s="23"/>
      <c r="BU9" s="24"/>
    </row>
    <row r="10" spans="1:73">
      <c r="A10" s="12" t="s">
        <v>291</v>
      </c>
      <c r="B10" s="299"/>
      <c r="C10" s="303"/>
      <c r="D10" s="295"/>
      <c r="E10" s="297"/>
      <c r="F10" s="299"/>
      <c r="G10" s="303"/>
      <c r="H10" s="295"/>
      <c r="I10" s="297"/>
      <c r="J10" s="299"/>
      <c r="K10" s="303"/>
      <c r="L10" s="295"/>
      <c r="M10" s="297"/>
      <c r="N10" s="299"/>
      <c r="O10" s="303"/>
      <c r="P10" s="295"/>
      <c r="Q10" s="295"/>
      <c r="R10" s="297"/>
      <c r="S10" s="145">
        <v>155</v>
      </c>
      <c r="T10" s="146">
        <v>392</v>
      </c>
      <c r="U10" s="23">
        <f t="shared" si="37"/>
        <v>2.5290322580645159</v>
      </c>
      <c r="V10" s="23">
        <v>2.61</v>
      </c>
      <c r="W10" s="24">
        <v>16.399999999999999</v>
      </c>
      <c r="X10" s="145">
        <v>182</v>
      </c>
      <c r="Y10" s="146">
        <v>421</v>
      </c>
      <c r="Z10" s="23">
        <f t="shared" si="38"/>
        <v>2.3131868131868134</v>
      </c>
      <c r="AA10" s="23">
        <v>2.79</v>
      </c>
      <c r="AB10" s="24">
        <v>17.600000000000001</v>
      </c>
      <c r="AC10" s="145">
        <v>148</v>
      </c>
      <c r="AD10" s="146">
        <v>318</v>
      </c>
      <c r="AE10" s="23">
        <f t="shared" si="39"/>
        <v>2.1486486486486487</v>
      </c>
      <c r="AF10" s="23">
        <v>2.89</v>
      </c>
      <c r="AG10" s="24">
        <v>18.8</v>
      </c>
      <c r="AH10" s="145">
        <v>143</v>
      </c>
      <c r="AI10" s="146">
        <v>342</v>
      </c>
      <c r="AJ10" s="23">
        <f t="shared" si="40"/>
        <v>2.3916083916083917</v>
      </c>
      <c r="AK10" s="23">
        <v>3.31</v>
      </c>
      <c r="AL10" s="24">
        <v>21.8</v>
      </c>
      <c r="AM10" s="145">
        <v>174</v>
      </c>
      <c r="AN10" s="146">
        <v>432</v>
      </c>
      <c r="AO10" s="23">
        <f t="shared" si="41"/>
        <v>2.4827586206896552</v>
      </c>
      <c r="AP10" s="23">
        <v>3.41</v>
      </c>
      <c r="AQ10" s="24">
        <v>25.3</v>
      </c>
      <c r="AR10" s="180">
        <v>155</v>
      </c>
      <c r="AS10" s="146">
        <v>304</v>
      </c>
      <c r="AT10" s="23">
        <f t="shared" si="42"/>
        <v>1.9612903225806451</v>
      </c>
      <c r="AU10" s="23">
        <v>3.1</v>
      </c>
      <c r="AV10" s="28">
        <v>28.3</v>
      </c>
      <c r="AW10" s="145">
        <v>147</v>
      </c>
      <c r="AX10" s="146">
        <v>256</v>
      </c>
      <c r="AY10" s="23">
        <f t="shared" si="43"/>
        <v>1.7414965986394557</v>
      </c>
      <c r="AZ10" s="23">
        <v>0</v>
      </c>
      <c r="BA10" s="24">
        <v>58.5</v>
      </c>
      <c r="BB10" s="145">
        <v>171</v>
      </c>
      <c r="BC10" s="146">
        <v>313</v>
      </c>
      <c r="BD10" s="23">
        <f t="shared" si="44"/>
        <v>1.8304093567251463</v>
      </c>
      <c r="BE10" s="23">
        <v>0</v>
      </c>
      <c r="BF10" s="24">
        <v>61.8</v>
      </c>
      <c r="BG10" s="145">
        <v>142</v>
      </c>
      <c r="BH10" s="146">
        <v>269</v>
      </c>
      <c r="BI10" s="23">
        <f t="shared" si="45"/>
        <v>1.8943661971830985</v>
      </c>
      <c r="BJ10" s="23"/>
      <c r="BK10" s="24"/>
      <c r="BL10" s="180">
        <v>159</v>
      </c>
      <c r="BM10" s="146">
        <v>292</v>
      </c>
      <c r="BN10" s="23">
        <f t="shared" si="46"/>
        <v>1.8364779874213837</v>
      </c>
      <c r="BO10" s="23"/>
      <c r="BP10" s="28"/>
      <c r="BQ10" s="145">
        <v>135</v>
      </c>
      <c r="BR10" s="146">
        <v>240</v>
      </c>
      <c r="BS10" s="23">
        <f t="shared" si="47"/>
        <v>1.7777777777777777</v>
      </c>
      <c r="BT10" s="23"/>
      <c r="BU10" s="24"/>
    </row>
    <row r="11" spans="1:73">
      <c r="A11" s="12" t="s">
        <v>292</v>
      </c>
      <c r="B11" s="145">
        <v>281</v>
      </c>
      <c r="C11" s="146">
        <v>1319</v>
      </c>
      <c r="D11" s="23">
        <f t="shared" si="33"/>
        <v>4.6939501779359434</v>
      </c>
      <c r="E11" s="24">
        <v>3.8</v>
      </c>
      <c r="F11" s="145">
        <v>370</v>
      </c>
      <c r="G11" s="146">
        <v>1618</v>
      </c>
      <c r="H11" s="23">
        <f t="shared" si="34"/>
        <v>4.3729729729729732</v>
      </c>
      <c r="I11" s="24">
        <v>4.1900000000000004</v>
      </c>
      <c r="J11" s="145">
        <v>382</v>
      </c>
      <c r="K11" s="146">
        <v>1514</v>
      </c>
      <c r="L11" s="23">
        <f t="shared" si="35"/>
        <v>3.9633507853403143</v>
      </c>
      <c r="M11" s="24">
        <v>4.79</v>
      </c>
      <c r="N11" s="145">
        <v>475</v>
      </c>
      <c r="O11" s="146">
        <v>1680</v>
      </c>
      <c r="P11" s="23">
        <f t="shared" si="36"/>
        <v>3.5368421052631578</v>
      </c>
      <c r="Q11" s="23">
        <v>3.13</v>
      </c>
      <c r="R11" s="24">
        <v>19.7</v>
      </c>
      <c r="S11" s="145">
        <v>408</v>
      </c>
      <c r="T11" s="146">
        <v>1407</v>
      </c>
      <c r="U11" s="23">
        <f t="shared" si="37"/>
        <v>3.4485294117647061</v>
      </c>
      <c r="V11" s="23">
        <v>3.5</v>
      </c>
      <c r="W11" s="24">
        <v>21.9</v>
      </c>
      <c r="X11" s="145">
        <v>421</v>
      </c>
      <c r="Y11" s="146">
        <v>1349</v>
      </c>
      <c r="Z11" s="23">
        <f t="shared" si="38"/>
        <v>3.204275534441805</v>
      </c>
      <c r="AA11" s="23">
        <v>3.48</v>
      </c>
      <c r="AB11" s="24">
        <v>22.8</v>
      </c>
      <c r="AC11" s="145">
        <v>398</v>
      </c>
      <c r="AD11" s="146">
        <v>1143</v>
      </c>
      <c r="AE11" s="23">
        <f t="shared" si="39"/>
        <v>2.8718592964824121</v>
      </c>
      <c r="AF11" s="23">
        <v>3.55</v>
      </c>
      <c r="AG11" s="24">
        <v>24</v>
      </c>
      <c r="AH11" s="145">
        <v>383</v>
      </c>
      <c r="AI11" s="146">
        <v>1008</v>
      </c>
      <c r="AJ11" s="23">
        <f t="shared" si="40"/>
        <v>2.6318537859007831</v>
      </c>
      <c r="AK11" s="23">
        <v>3.63</v>
      </c>
      <c r="AL11" s="24">
        <v>23.9</v>
      </c>
      <c r="AM11" s="145">
        <v>295</v>
      </c>
      <c r="AN11" s="146">
        <v>726</v>
      </c>
      <c r="AO11" s="23">
        <f t="shared" si="41"/>
        <v>2.4610169491525422</v>
      </c>
      <c r="AP11" s="23">
        <v>3.64</v>
      </c>
      <c r="AQ11" s="24">
        <v>23.8</v>
      </c>
      <c r="AR11" s="180">
        <v>287</v>
      </c>
      <c r="AS11" s="146">
        <v>627</v>
      </c>
      <c r="AT11" s="23">
        <f t="shared" si="42"/>
        <v>2.1846689895470384</v>
      </c>
      <c r="AU11" s="23">
        <v>3.72</v>
      </c>
      <c r="AV11" s="28">
        <v>28.3</v>
      </c>
      <c r="AW11" s="145">
        <v>255</v>
      </c>
      <c r="AX11" s="146">
        <v>534</v>
      </c>
      <c r="AY11" s="23">
        <f t="shared" si="43"/>
        <v>2.0941176470588236</v>
      </c>
      <c r="AZ11" s="23">
        <v>0</v>
      </c>
      <c r="BA11" s="24">
        <v>67</v>
      </c>
      <c r="BB11" s="145">
        <v>208</v>
      </c>
      <c r="BC11" s="146">
        <v>435</v>
      </c>
      <c r="BD11" s="23">
        <f t="shared" si="44"/>
        <v>2.0913461538461537</v>
      </c>
      <c r="BE11" s="23">
        <v>0</v>
      </c>
      <c r="BF11" s="24">
        <v>69.7</v>
      </c>
      <c r="BG11" s="145">
        <v>183</v>
      </c>
      <c r="BH11" s="146">
        <v>360</v>
      </c>
      <c r="BI11" s="23">
        <f t="shared" si="45"/>
        <v>1.9672131147540983</v>
      </c>
      <c r="BJ11" s="23"/>
      <c r="BK11" s="24"/>
      <c r="BL11" s="180">
        <v>158</v>
      </c>
      <c r="BM11" s="146">
        <v>291</v>
      </c>
      <c r="BN11" s="23">
        <f t="shared" si="46"/>
        <v>1.8417721518987342</v>
      </c>
      <c r="BO11" s="23"/>
      <c r="BP11" s="28"/>
      <c r="BQ11" s="145">
        <v>160</v>
      </c>
      <c r="BR11" s="146">
        <v>306</v>
      </c>
      <c r="BS11" s="23">
        <f t="shared" si="47"/>
        <v>1.9125000000000001</v>
      </c>
      <c r="BT11" s="23"/>
      <c r="BU11" s="24"/>
    </row>
    <row r="12" spans="1:73">
      <c r="A12" s="12" t="s">
        <v>293</v>
      </c>
      <c r="B12" s="181">
        <v>52</v>
      </c>
      <c r="C12" s="182">
        <v>164</v>
      </c>
      <c r="D12" s="25">
        <f t="shared" si="33"/>
        <v>3.1538461538461537</v>
      </c>
      <c r="E12" s="26">
        <v>3.3</v>
      </c>
      <c r="F12" s="181">
        <v>27</v>
      </c>
      <c r="G12" s="182">
        <v>96</v>
      </c>
      <c r="H12" s="25">
        <f t="shared" si="34"/>
        <v>3.5555555555555554</v>
      </c>
      <c r="I12" s="26">
        <v>2.39</v>
      </c>
      <c r="J12" s="181">
        <v>39</v>
      </c>
      <c r="K12" s="182">
        <v>131</v>
      </c>
      <c r="L12" s="25">
        <f t="shared" si="35"/>
        <v>3.358974358974359</v>
      </c>
      <c r="M12" s="26">
        <v>2.6</v>
      </c>
      <c r="N12" s="181">
        <v>20</v>
      </c>
      <c r="O12" s="182">
        <v>70</v>
      </c>
      <c r="P12" s="25">
        <f t="shared" si="36"/>
        <v>3.5</v>
      </c>
      <c r="Q12" s="25">
        <v>1.5</v>
      </c>
      <c r="R12" s="26">
        <v>9</v>
      </c>
      <c r="S12" s="181">
        <v>19</v>
      </c>
      <c r="T12" s="182">
        <v>56</v>
      </c>
      <c r="U12" s="25">
        <f t="shared" si="37"/>
        <v>2.9473684210526314</v>
      </c>
      <c r="V12" s="25">
        <v>2.21</v>
      </c>
      <c r="W12" s="26">
        <v>13.5</v>
      </c>
      <c r="X12" s="181">
        <v>12</v>
      </c>
      <c r="Y12" s="182">
        <v>38</v>
      </c>
      <c r="Z12" s="25">
        <f t="shared" si="38"/>
        <v>3.1666666666666665</v>
      </c>
      <c r="AA12" s="25">
        <v>2.83</v>
      </c>
      <c r="AB12" s="26">
        <v>17.600000000000001</v>
      </c>
      <c r="AC12" s="181">
        <v>3</v>
      </c>
      <c r="AD12" s="182">
        <v>10</v>
      </c>
      <c r="AE12" s="25">
        <f t="shared" si="39"/>
        <v>3.3333333333333335</v>
      </c>
      <c r="AF12" s="25">
        <v>2.33</v>
      </c>
      <c r="AG12" s="26">
        <v>18.7</v>
      </c>
      <c r="AH12" s="181">
        <v>10</v>
      </c>
      <c r="AI12" s="182">
        <v>18</v>
      </c>
      <c r="AJ12" s="25">
        <f t="shared" si="40"/>
        <v>1.8</v>
      </c>
      <c r="AK12" s="25">
        <v>1.5</v>
      </c>
      <c r="AL12" s="26">
        <v>10.199999999999999</v>
      </c>
      <c r="AM12" s="181">
        <v>12</v>
      </c>
      <c r="AN12" s="182">
        <v>27</v>
      </c>
      <c r="AO12" s="25">
        <f t="shared" si="41"/>
        <v>2.25</v>
      </c>
      <c r="AP12" s="25">
        <v>1.92</v>
      </c>
      <c r="AQ12" s="26">
        <v>14.8</v>
      </c>
      <c r="AR12" s="183">
        <v>10</v>
      </c>
      <c r="AS12" s="182">
        <v>20</v>
      </c>
      <c r="AT12" s="25">
        <f t="shared" si="42"/>
        <v>2</v>
      </c>
      <c r="AU12" s="25">
        <v>2</v>
      </c>
      <c r="AV12" s="29">
        <v>15.8</v>
      </c>
      <c r="AW12" s="181">
        <v>18</v>
      </c>
      <c r="AX12" s="182">
        <v>49</v>
      </c>
      <c r="AY12" s="25">
        <f t="shared" si="43"/>
        <v>2.7222222222222223</v>
      </c>
      <c r="AZ12" s="25">
        <v>0</v>
      </c>
      <c r="BA12" s="26">
        <v>56.6</v>
      </c>
      <c r="BB12" s="181">
        <v>18</v>
      </c>
      <c r="BC12" s="182">
        <v>56</v>
      </c>
      <c r="BD12" s="25">
        <f t="shared" si="44"/>
        <v>3.1111111111111112</v>
      </c>
      <c r="BE12" s="25">
        <v>0</v>
      </c>
      <c r="BF12" s="26">
        <v>65.099999999999994</v>
      </c>
      <c r="BG12" s="181">
        <v>23</v>
      </c>
      <c r="BH12" s="182">
        <v>55</v>
      </c>
      <c r="BI12" s="25">
        <f t="shared" si="45"/>
        <v>2.3913043478260869</v>
      </c>
      <c r="BJ12" s="25"/>
      <c r="BK12" s="26"/>
      <c r="BL12" s="183">
        <v>19</v>
      </c>
      <c r="BM12" s="182">
        <v>40</v>
      </c>
      <c r="BN12" s="25">
        <f t="shared" si="46"/>
        <v>2.1052631578947367</v>
      </c>
      <c r="BO12" s="25"/>
      <c r="BP12" s="29"/>
      <c r="BQ12" s="181">
        <v>19</v>
      </c>
      <c r="BR12" s="182">
        <v>32</v>
      </c>
      <c r="BS12" s="25">
        <f t="shared" si="47"/>
        <v>1.6842105263157894</v>
      </c>
      <c r="BT12" s="25"/>
      <c r="BU12" s="26"/>
    </row>
    <row r="13" spans="1:73">
      <c r="A13" s="208" t="s">
        <v>294</v>
      </c>
      <c r="B13" s="196" t="s">
        <v>356</v>
      </c>
      <c r="C13" s="197" t="s">
        <v>356</v>
      </c>
      <c r="D13" s="198" t="s">
        <v>166</v>
      </c>
      <c r="E13" s="199">
        <v>0</v>
      </c>
      <c r="F13" s="196">
        <v>12</v>
      </c>
      <c r="G13" s="197">
        <v>41</v>
      </c>
      <c r="H13" s="200">
        <f t="shared" si="34"/>
        <v>3.4166666666666665</v>
      </c>
      <c r="I13" s="199">
        <v>0</v>
      </c>
      <c r="J13" s="196">
        <v>1</v>
      </c>
      <c r="K13" s="197">
        <v>2</v>
      </c>
      <c r="L13" s="200">
        <f t="shared" si="35"/>
        <v>2</v>
      </c>
      <c r="M13" s="199">
        <v>0</v>
      </c>
      <c r="N13" s="196">
        <v>5</v>
      </c>
      <c r="O13" s="197">
        <v>20</v>
      </c>
      <c r="P13" s="200">
        <f t="shared" si="36"/>
        <v>4</v>
      </c>
      <c r="Q13" s="198">
        <v>0</v>
      </c>
      <c r="R13" s="199">
        <v>0</v>
      </c>
      <c r="S13" s="196">
        <v>2</v>
      </c>
      <c r="T13" s="197">
        <v>6</v>
      </c>
      <c r="U13" s="200">
        <f t="shared" si="37"/>
        <v>3</v>
      </c>
      <c r="V13" s="198">
        <v>0</v>
      </c>
      <c r="W13" s="199">
        <v>0</v>
      </c>
      <c r="X13" s="196">
        <v>16</v>
      </c>
      <c r="Y13" s="197">
        <v>41</v>
      </c>
      <c r="Z13" s="200">
        <f t="shared" si="38"/>
        <v>2.5625</v>
      </c>
      <c r="AA13" s="198">
        <v>0</v>
      </c>
      <c r="AB13" s="199">
        <v>0</v>
      </c>
      <c r="AC13" s="196">
        <v>2</v>
      </c>
      <c r="AD13" s="197">
        <v>7</v>
      </c>
      <c r="AE13" s="200">
        <f t="shared" si="39"/>
        <v>3.5</v>
      </c>
      <c r="AF13" s="198">
        <v>0</v>
      </c>
      <c r="AG13" s="199">
        <v>0</v>
      </c>
      <c r="AH13" s="196">
        <v>46</v>
      </c>
      <c r="AI13" s="197">
        <v>49</v>
      </c>
      <c r="AJ13" s="200">
        <f t="shared" si="40"/>
        <v>1.0652173913043479</v>
      </c>
      <c r="AK13" s="198">
        <v>0</v>
      </c>
      <c r="AL13" s="199">
        <v>0</v>
      </c>
      <c r="AM13" s="196">
        <v>64</v>
      </c>
      <c r="AN13" s="197">
        <v>64</v>
      </c>
      <c r="AO13" s="200">
        <f t="shared" si="41"/>
        <v>1</v>
      </c>
      <c r="AP13" s="198">
        <v>0</v>
      </c>
      <c r="AQ13" s="199">
        <v>0</v>
      </c>
      <c r="AR13" s="201">
        <v>42</v>
      </c>
      <c r="AS13" s="197">
        <v>49</v>
      </c>
      <c r="AT13" s="200">
        <f t="shared" si="42"/>
        <v>1.1666666666666667</v>
      </c>
      <c r="AU13" s="198">
        <v>0</v>
      </c>
      <c r="AV13" s="202">
        <v>0</v>
      </c>
      <c r="AW13" s="196">
        <v>49</v>
      </c>
      <c r="AX13" s="197">
        <v>65</v>
      </c>
      <c r="AY13" s="200">
        <f t="shared" si="43"/>
        <v>1.3265306122448979</v>
      </c>
      <c r="AZ13" s="200">
        <v>0</v>
      </c>
      <c r="BA13" s="199">
        <v>0</v>
      </c>
      <c r="BB13" s="196">
        <v>165</v>
      </c>
      <c r="BC13" s="197">
        <v>166</v>
      </c>
      <c r="BD13" s="200">
        <f t="shared" si="44"/>
        <v>1.0060606060606061</v>
      </c>
      <c r="BE13" s="203">
        <v>0</v>
      </c>
      <c r="BF13" s="223">
        <v>0</v>
      </c>
      <c r="BG13" s="196">
        <v>148</v>
      </c>
      <c r="BH13" s="197">
        <v>154</v>
      </c>
      <c r="BI13" s="200">
        <f t="shared" si="45"/>
        <v>1.0405405405405406</v>
      </c>
      <c r="BJ13" s="200"/>
      <c r="BK13" s="204"/>
      <c r="BL13" s="201">
        <v>26</v>
      </c>
      <c r="BM13" s="197">
        <v>34</v>
      </c>
      <c r="BN13" s="200">
        <f t="shared" si="46"/>
        <v>1.3076923076923077</v>
      </c>
      <c r="BO13" s="200"/>
      <c r="BP13" s="205"/>
      <c r="BQ13" s="196">
        <v>241</v>
      </c>
      <c r="BR13" s="197">
        <v>254</v>
      </c>
      <c r="BS13" s="200">
        <f t="shared" si="47"/>
        <v>1.053941908713693</v>
      </c>
      <c r="BT13" s="200"/>
      <c r="BU13" s="204"/>
    </row>
    <row r="14" spans="1:73">
      <c r="N14" s="8" t="s">
        <v>355</v>
      </c>
      <c r="AM14" s="8" t="s">
        <v>362</v>
      </c>
    </row>
  </sheetData>
  <mergeCells count="33">
    <mergeCell ref="BL3:BP3"/>
    <mergeCell ref="BQ3:BU3"/>
    <mergeCell ref="J3:M3"/>
    <mergeCell ref="N3:R3"/>
    <mergeCell ref="S3:W3"/>
    <mergeCell ref="AW3:BA3"/>
    <mergeCell ref="BB3:BF3"/>
    <mergeCell ref="BG3:BK3"/>
    <mergeCell ref="AR3:AV3"/>
    <mergeCell ref="K9:K10"/>
    <mergeCell ref="L9:L10"/>
    <mergeCell ref="M9:M10"/>
    <mergeCell ref="N9:N10"/>
    <mergeCell ref="AM3:AQ3"/>
    <mergeCell ref="O9:O10"/>
    <mergeCell ref="P9:P10"/>
    <mergeCell ref="Q9:Q10"/>
    <mergeCell ref="R9:R10"/>
    <mergeCell ref="X3:AB3"/>
    <mergeCell ref="AC3:AG3"/>
    <mergeCell ref="AH3:AL3"/>
    <mergeCell ref="H9:H10"/>
    <mergeCell ref="I9:I10"/>
    <mergeCell ref="J9:J10"/>
    <mergeCell ref="A3:A4"/>
    <mergeCell ref="B9:B10"/>
    <mergeCell ref="G9:G10"/>
    <mergeCell ref="C9:C10"/>
    <mergeCell ref="D9:D10"/>
    <mergeCell ref="E9:E10"/>
    <mergeCell ref="F9:F10"/>
    <mergeCell ref="B3:E3"/>
    <mergeCell ref="F3:I3"/>
  </mergeCells>
  <phoneticPr fontId="2"/>
  <conditionalFormatting sqref="A8:BU12">
    <cfRule type="expression" dxfId="2" priority="1">
      <formula>MOD(ROW(),2)=1</formula>
    </cfRule>
  </conditionalFormatting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2" manualBreakCount="2">
    <brk id="13" max="1048575" man="1"/>
    <brk id="2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I28"/>
  <sheetViews>
    <sheetView zoomScaleNormal="100" workbookViewId="0">
      <pane xSplit="1" topLeftCell="B1" activePane="topRight" state="frozen"/>
      <selection pane="topRight" activeCell="V15" sqref="V15"/>
    </sheetView>
  </sheetViews>
  <sheetFormatPr defaultRowHeight="18.75"/>
  <cols>
    <col min="1" max="1" width="13.25" customWidth="1"/>
  </cols>
  <sheetData>
    <row r="1" spans="1:35">
      <c r="B1" t="s">
        <v>100</v>
      </c>
    </row>
    <row r="2" spans="1:35">
      <c r="B2" t="s">
        <v>311</v>
      </c>
    </row>
    <row r="3" spans="1:35">
      <c r="A3" s="315" t="s">
        <v>9</v>
      </c>
      <c r="B3" s="314" t="s">
        <v>348</v>
      </c>
      <c r="C3" s="314"/>
      <c r="D3" s="314" t="s">
        <v>349</v>
      </c>
      <c r="E3" s="314"/>
      <c r="F3" s="314" t="s">
        <v>350</v>
      </c>
      <c r="G3" s="314"/>
      <c r="H3" s="314" t="s">
        <v>131</v>
      </c>
      <c r="I3" s="314"/>
      <c r="J3" s="314" t="s">
        <v>132</v>
      </c>
      <c r="K3" s="314"/>
      <c r="L3" s="314" t="s">
        <v>155</v>
      </c>
      <c r="M3" s="314"/>
      <c r="N3" s="314" t="s">
        <v>156</v>
      </c>
      <c r="O3" s="314"/>
      <c r="P3" s="314" t="s">
        <v>157</v>
      </c>
      <c r="Q3" s="314"/>
      <c r="R3" s="314" t="s">
        <v>158</v>
      </c>
      <c r="S3" s="314"/>
      <c r="T3" s="314" t="s">
        <v>159</v>
      </c>
      <c r="U3" s="314"/>
      <c r="V3" s="314" t="s">
        <v>129</v>
      </c>
      <c r="W3" s="314"/>
      <c r="X3" s="314" t="s">
        <v>160</v>
      </c>
      <c r="Y3" s="314"/>
      <c r="Z3" s="314" t="s">
        <v>161</v>
      </c>
      <c r="AA3" s="314"/>
      <c r="AB3" s="314" t="s">
        <v>162</v>
      </c>
      <c r="AC3" s="314"/>
      <c r="AD3" s="314" t="s">
        <v>163</v>
      </c>
      <c r="AE3" s="314"/>
      <c r="AF3" s="314" t="s">
        <v>164</v>
      </c>
      <c r="AG3" s="314"/>
      <c r="AH3" s="314" t="s">
        <v>165</v>
      </c>
      <c r="AI3" s="314"/>
    </row>
    <row r="4" spans="1:35">
      <c r="A4" s="316"/>
      <c r="B4" s="153" t="s">
        <v>1</v>
      </c>
      <c r="C4" s="154" t="s">
        <v>4</v>
      </c>
      <c r="D4" s="153" t="s">
        <v>1</v>
      </c>
      <c r="E4" s="154" t="s">
        <v>4</v>
      </c>
      <c r="F4" s="153" t="s">
        <v>1</v>
      </c>
      <c r="G4" s="154" t="s">
        <v>4</v>
      </c>
      <c r="H4" s="153" t="s">
        <v>1</v>
      </c>
      <c r="I4" s="154" t="s">
        <v>4</v>
      </c>
      <c r="J4" s="153" t="s">
        <v>1</v>
      </c>
      <c r="K4" s="154" t="s">
        <v>4</v>
      </c>
      <c r="L4" s="153" t="s">
        <v>1</v>
      </c>
      <c r="M4" s="154" t="s">
        <v>4</v>
      </c>
      <c r="N4" s="153" t="s">
        <v>1</v>
      </c>
      <c r="O4" s="154" t="s">
        <v>4</v>
      </c>
      <c r="P4" s="153" t="s">
        <v>1</v>
      </c>
      <c r="Q4" s="154" t="s">
        <v>4</v>
      </c>
      <c r="R4" s="153" t="s">
        <v>1</v>
      </c>
      <c r="S4" s="154" t="s">
        <v>4</v>
      </c>
      <c r="T4" s="153" t="s">
        <v>1</v>
      </c>
      <c r="U4" s="154" t="s">
        <v>4</v>
      </c>
      <c r="V4" s="153" t="s">
        <v>1</v>
      </c>
      <c r="W4" s="154" t="s">
        <v>4</v>
      </c>
      <c r="X4" s="153" t="s">
        <v>1</v>
      </c>
      <c r="Y4" s="154" t="s">
        <v>4</v>
      </c>
      <c r="Z4" s="153" t="s">
        <v>1</v>
      </c>
      <c r="AA4" s="154" t="s">
        <v>4</v>
      </c>
      <c r="AB4" s="153" t="s">
        <v>1</v>
      </c>
      <c r="AC4" s="154" t="s">
        <v>4</v>
      </c>
      <c r="AD4" s="153" t="s">
        <v>1</v>
      </c>
      <c r="AE4" s="154" t="s">
        <v>4</v>
      </c>
      <c r="AF4" s="153" t="s">
        <v>1</v>
      </c>
      <c r="AG4" s="154" t="s">
        <v>4</v>
      </c>
      <c r="AH4" s="153" t="s">
        <v>1</v>
      </c>
      <c r="AI4" s="154" t="s">
        <v>4</v>
      </c>
    </row>
    <row r="5" spans="1:35">
      <c r="A5" s="4"/>
      <c r="B5" s="31" t="s">
        <v>2</v>
      </c>
      <c r="C5" s="32" t="s">
        <v>115</v>
      </c>
      <c r="D5" s="31" t="s">
        <v>2</v>
      </c>
      <c r="E5" s="32" t="s">
        <v>115</v>
      </c>
      <c r="F5" s="31" t="s">
        <v>2</v>
      </c>
      <c r="G5" s="32" t="s">
        <v>115</v>
      </c>
      <c r="H5" s="31" t="s">
        <v>2</v>
      </c>
      <c r="I5" s="32" t="s">
        <v>115</v>
      </c>
      <c r="J5" s="31" t="s">
        <v>2</v>
      </c>
      <c r="K5" s="32" t="s">
        <v>115</v>
      </c>
      <c r="L5" s="31" t="s">
        <v>2</v>
      </c>
      <c r="M5" s="32" t="s">
        <v>115</v>
      </c>
      <c r="N5" s="31" t="s">
        <v>2</v>
      </c>
      <c r="O5" s="32" t="s">
        <v>115</v>
      </c>
      <c r="P5" s="31" t="s">
        <v>2</v>
      </c>
      <c r="Q5" s="32" t="s">
        <v>115</v>
      </c>
      <c r="R5" s="31" t="s">
        <v>2</v>
      </c>
      <c r="S5" s="32" t="s">
        <v>115</v>
      </c>
      <c r="T5" s="31" t="s">
        <v>2</v>
      </c>
      <c r="U5" s="32" t="s">
        <v>115</v>
      </c>
      <c r="V5" s="31" t="s">
        <v>2</v>
      </c>
      <c r="W5" s="32" t="s">
        <v>115</v>
      </c>
      <c r="X5" s="31" t="s">
        <v>2</v>
      </c>
      <c r="Y5" s="32" t="s">
        <v>115</v>
      </c>
      <c r="Z5" s="31" t="s">
        <v>2</v>
      </c>
      <c r="AA5" s="32" t="s">
        <v>115</v>
      </c>
      <c r="AB5" s="31" t="s">
        <v>2</v>
      </c>
      <c r="AC5" s="32" t="s">
        <v>115</v>
      </c>
      <c r="AD5" s="31" t="s">
        <v>2</v>
      </c>
      <c r="AE5" s="32" t="s">
        <v>115</v>
      </c>
      <c r="AF5" s="31" t="s">
        <v>2</v>
      </c>
      <c r="AG5" s="32" t="s">
        <v>115</v>
      </c>
      <c r="AH5" s="31" t="s">
        <v>2</v>
      </c>
      <c r="AI5" s="32" t="s">
        <v>115</v>
      </c>
    </row>
    <row r="6" spans="1:35">
      <c r="A6" s="171" t="s">
        <v>231</v>
      </c>
      <c r="B6" s="172">
        <f>SUM(B7:B28)</f>
        <v>709</v>
      </c>
      <c r="C6" s="173">
        <f t="shared" ref="C6" si="0">SUM(C7:C28)</f>
        <v>2450</v>
      </c>
      <c r="D6" s="172">
        <f t="shared" ref="D6:E6" si="1">SUM(D7:D28)</f>
        <v>1739</v>
      </c>
      <c r="E6" s="173">
        <f t="shared" si="1"/>
        <v>10145</v>
      </c>
      <c r="F6" s="172">
        <f t="shared" ref="F6:G6" si="2">SUM(F7:F28)</f>
        <v>2215</v>
      </c>
      <c r="G6" s="173">
        <f t="shared" si="2"/>
        <v>12999</v>
      </c>
      <c r="H6" s="172">
        <f>SUM(H7:H28)</f>
        <v>2827</v>
      </c>
      <c r="I6" s="173">
        <f t="shared" ref="I6:AG6" si="3">SUM(I7:I28)</f>
        <v>16402</v>
      </c>
      <c r="J6" s="172">
        <f t="shared" si="3"/>
        <v>2901</v>
      </c>
      <c r="K6" s="173">
        <f t="shared" si="3"/>
        <v>14797</v>
      </c>
      <c r="L6" s="172">
        <f t="shared" si="3"/>
        <v>2845</v>
      </c>
      <c r="M6" s="173">
        <f t="shared" si="3"/>
        <v>12609</v>
      </c>
      <c r="N6" s="172">
        <f t="shared" si="3"/>
        <v>2623</v>
      </c>
      <c r="O6" s="173">
        <f t="shared" si="3"/>
        <v>10311</v>
      </c>
      <c r="P6" s="172">
        <f t="shared" si="3"/>
        <v>2598</v>
      </c>
      <c r="Q6" s="173">
        <f t="shared" si="3"/>
        <v>9307</v>
      </c>
      <c r="R6" s="172">
        <f t="shared" si="3"/>
        <v>2589</v>
      </c>
      <c r="S6" s="173">
        <f t="shared" si="3"/>
        <v>8666</v>
      </c>
      <c r="T6" s="172">
        <f t="shared" si="3"/>
        <v>2599</v>
      </c>
      <c r="U6" s="173">
        <f t="shared" si="3"/>
        <v>8389</v>
      </c>
      <c r="V6" s="172">
        <f t="shared" si="3"/>
        <v>2524</v>
      </c>
      <c r="W6" s="173">
        <f t="shared" si="3"/>
        <v>7801</v>
      </c>
      <c r="X6" s="172">
        <f t="shared" si="3"/>
        <v>2504</v>
      </c>
      <c r="Y6" s="173">
        <f t="shared" si="3"/>
        <v>7252</v>
      </c>
      <c r="Z6" s="172">
        <f t="shared" si="3"/>
        <v>2480</v>
      </c>
      <c r="AA6" s="173">
        <f t="shared" si="3"/>
        <v>6666</v>
      </c>
      <c r="AB6" s="172">
        <f t="shared" si="3"/>
        <v>2564</v>
      </c>
      <c r="AC6" s="173">
        <f t="shared" si="3"/>
        <v>6393</v>
      </c>
      <c r="AD6" s="172">
        <f t="shared" si="3"/>
        <v>2415</v>
      </c>
      <c r="AE6" s="173">
        <f t="shared" si="3"/>
        <v>5896</v>
      </c>
      <c r="AF6" s="172">
        <f t="shared" si="3"/>
        <v>2311</v>
      </c>
      <c r="AG6" s="173">
        <f t="shared" si="3"/>
        <v>5362</v>
      </c>
      <c r="AH6" s="172">
        <f>SUM(AH7:AH28)</f>
        <v>2266</v>
      </c>
      <c r="AI6" s="173">
        <f>SUM(AI7:AI28)</f>
        <v>4875</v>
      </c>
    </row>
    <row r="7" spans="1:35">
      <c r="A7" s="5" t="s">
        <v>312</v>
      </c>
      <c r="B7" s="310">
        <v>98</v>
      </c>
      <c r="C7" s="308">
        <v>339</v>
      </c>
      <c r="D7" s="33">
        <v>102</v>
      </c>
      <c r="E7" s="34">
        <v>754</v>
      </c>
      <c r="F7" s="33">
        <v>106</v>
      </c>
      <c r="G7" s="34">
        <v>740</v>
      </c>
      <c r="H7" s="33">
        <v>101</v>
      </c>
      <c r="I7" s="34">
        <v>673</v>
      </c>
      <c r="J7" s="33">
        <v>96</v>
      </c>
      <c r="K7" s="34">
        <v>566</v>
      </c>
      <c r="L7" s="33">
        <v>76</v>
      </c>
      <c r="M7" s="34">
        <v>408</v>
      </c>
      <c r="N7" s="33">
        <v>58</v>
      </c>
      <c r="O7" s="34">
        <v>273</v>
      </c>
      <c r="P7" s="33">
        <v>55</v>
      </c>
      <c r="Q7" s="34">
        <v>245</v>
      </c>
      <c r="R7" s="33">
        <v>50</v>
      </c>
      <c r="S7" s="34">
        <v>231</v>
      </c>
      <c r="T7" s="33">
        <v>49</v>
      </c>
      <c r="U7" s="34">
        <v>233</v>
      </c>
      <c r="V7" s="33">
        <v>45</v>
      </c>
      <c r="W7" s="34">
        <v>220</v>
      </c>
      <c r="X7" s="33">
        <v>45</v>
      </c>
      <c r="Y7" s="34">
        <v>193</v>
      </c>
      <c r="Z7" s="33">
        <v>45</v>
      </c>
      <c r="AA7" s="34">
        <v>160</v>
      </c>
      <c r="AB7" s="33">
        <v>45</v>
      </c>
      <c r="AC7" s="34">
        <v>142</v>
      </c>
      <c r="AD7" s="33">
        <v>39</v>
      </c>
      <c r="AE7" s="34">
        <v>128</v>
      </c>
      <c r="AF7" s="33">
        <v>38</v>
      </c>
      <c r="AG7" s="34">
        <v>118</v>
      </c>
      <c r="AH7" s="33">
        <v>39</v>
      </c>
      <c r="AI7" s="34">
        <v>99</v>
      </c>
    </row>
    <row r="8" spans="1:35">
      <c r="A8" s="5" t="s">
        <v>313</v>
      </c>
      <c r="B8" s="311"/>
      <c r="C8" s="313"/>
      <c r="D8" s="310">
        <v>132</v>
      </c>
      <c r="E8" s="308">
        <v>821</v>
      </c>
      <c r="F8" s="310">
        <v>156</v>
      </c>
      <c r="G8" s="308">
        <v>889</v>
      </c>
      <c r="H8" s="33">
        <v>99</v>
      </c>
      <c r="I8" s="34">
        <v>638</v>
      </c>
      <c r="J8" s="33">
        <v>99</v>
      </c>
      <c r="K8" s="34">
        <v>598</v>
      </c>
      <c r="L8" s="33">
        <v>78</v>
      </c>
      <c r="M8" s="34">
        <v>422</v>
      </c>
      <c r="N8" s="33">
        <v>59</v>
      </c>
      <c r="O8" s="34">
        <v>290</v>
      </c>
      <c r="P8" s="33">
        <v>49</v>
      </c>
      <c r="Q8" s="34">
        <v>212</v>
      </c>
      <c r="R8" s="33">
        <v>48</v>
      </c>
      <c r="S8" s="34">
        <v>196</v>
      </c>
      <c r="T8" s="33">
        <v>47</v>
      </c>
      <c r="U8" s="34">
        <v>211</v>
      </c>
      <c r="V8" s="33">
        <v>44</v>
      </c>
      <c r="W8" s="34">
        <v>199</v>
      </c>
      <c r="X8" s="33">
        <v>43</v>
      </c>
      <c r="Y8" s="34">
        <v>193</v>
      </c>
      <c r="Z8" s="33">
        <v>42</v>
      </c>
      <c r="AA8" s="34">
        <v>164</v>
      </c>
      <c r="AB8" s="33">
        <v>40</v>
      </c>
      <c r="AC8" s="34">
        <v>141</v>
      </c>
      <c r="AD8" s="33">
        <v>38</v>
      </c>
      <c r="AE8" s="34">
        <v>126</v>
      </c>
      <c r="AF8" s="33">
        <v>36</v>
      </c>
      <c r="AG8" s="34">
        <v>111</v>
      </c>
      <c r="AH8" s="33">
        <v>35</v>
      </c>
      <c r="AI8" s="34">
        <v>89</v>
      </c>
    </row>
    <row r="9" spans="1:35">
      <c r="A9" s="5" t="s">
        <v>314</v>
      </c>
      <c r="B9" s="311"/>
      <c r="C9" s="313"/>
      <c r="D9" s="312"/>
      <c r="E9" s="309"/>
      <c r="F9" s="312"/>
      <c r="G9" s="309"/>
      <c r="H9" s="33">
        <v>78</v>
      </c>
      <c r="I9" s="34">
        <v>325</v>
      </c>
      <c r="J9" s="33">
        <v>80</v>
      </c>
      <c r="K9" s="34">
        <v>355</v>
      </c>
      <c r="L9" s="33">
        <v>81</v>
      </c>
      <c r="M9" s="34">
        <v>318</v>
      </c>
      <c r="N9" s="33">
        <v>82</v>
      </c>
      <c r="O9" s="34">
        <v>285</v>
      </c>
      <c r="P9" s="33">
        <v>56</v>
      </c>
      <c r="Q9" s="34">
        <v>165</v>
      </c>
      <c r="R9" s="33">
        <v>40</v>
      </c>
      <c r="S9" s="34">
        <v>106</v>
      </c>
      <c r="T9" s="33">
        <v>33</v>
      </c>
      <c r="U9" s="34">
        <v>88</v>
      </c>
      <c r="V9" s="33">
        <v>30</v>
      </c>
      <c r="W9" s="34">
        <v>85</v>
      </c>
      <c r="X9" s="33">
        <v>52</v>
      </c>
      <c r="Y9" s="34">
        <v>90</v>
      </c>
      <c r="Z9" s="33">
        <v>38</v>
      </c>
      <c r="AA9" s="34">
        <v>77</v>
      </c>
      <c r="AB9" s="33">
        <v>20</v>
      </c>
      <c r="AC9" s="34">
        <v>46</v>
      </c>
      <c r="AD9" s="33">
        <v>22</v>
      </c>
      <c r="AE9" s="34">
        <v>46</v>
      </c>
      <c r="AF9" s="33">
        <v>17</v>
      </c>
      <c r="AG9" s="34">
        <v>34</v>
      </c>
      <c r="AH9" s="33">
        <v>14</v>
      </c>
      <c r="AI9" s="34">
        <v>24</v>
      </c>
    </row>
    <row r="10" spans="1:35">
      <c r="A10" s="5" t="s">
        <v>315</v>
      </c>
      <c r="B10" s="312"/>
      <c r="C10" s="309"/>
      <c r="D10" s="33">
        <v>36</v>
      </c>
      <c r="E10" s="34">
        <v>235</v>
      </c>
      <c r="F10" s="33">
        <v>33</v>
      </c>
      <c r="G10" s="34">
        <v>230</v>
      </c>
      <c r="H10" s="33">
        <v>38</v>
      </c>
      <c r="I10" s="34">
        <v>246</v>
      </c>
      <c r="J10" s="33">
        <v>42</v>
      </c>
      <c r="K10" s="34">
        <v>234</v>
      </c>
      <c r="L10" s="33">
        <v>35</v>
      </c>
      <c r="M10" s="34">
        <v>166</v>
      </c>
      <c r="N10" s="33">
        <v>37</v>
      </c>
      <c r="O10" s="34">
        <v>162</v>
      </c>
      <c r="P10" s="33">
        <v>32</v>
      </c>
      <c r="Q10" s="34">
        <v>131</v>
      </c>
      <c r="R10" s="33">
        <v>30</v>
      </c>
      <c r="S10" s="34">
        <v>125</v>
      </c>
      <c r="T10" s="33">
        <v>29</v>
      </c>
      <c r="U10" s="34">
        <v>120</v>
      </c>
      <c r="V10" s="33">
        <v>26</v>
      </c>
      <c r="W10" s="34">
        <v>101</v>
      </c>
      <c r="X10" s="33">
        <v>28</v>
      </c>
      <c r="Y10" s="34">
        <v>101</v>
      </c>
      <c r="Z10" s="33">
        <v>27</v>
      </c>
      <c r="AA10" s="34">
        <v>93</v>
      </c>
      <c r="AB10" s="33">
        <v>26</v>
      </c>
      <c r="AC10" s="34">
        <v>81</v>
      </c>
      <c r="AD10" s="33">
        <v>22</v>
      </c>
      <c r="AE10" s="34">
        <v>62</v>
      </c>
      <c r="AF10" s="33">
        <v>25</v>
      </c>
      <c r="AG10" s="34">
        <v>68</v>
      </c>
      <c r="AH10" s="33">
        <v>21</v>
      </c>
      <c r="AI10" s="34">
        <v>59</v>
      </c>
    </row>
    <row r="11" spans="1:35">
      <c r="A11" s="5" t="s">
        <v>316</v>
      </c>
      <c r="B11" s="33">
        <v>65</v>
      </c>
      <c r="C11" s="34">
        <v>225</v>
      </c>
      <c r="D11" s="33">
        <v>102</v>
      </c>
      <c r="E11" s="34">
        <v>593</v>
      </c>
      <c r="F11" s="33">
        <v>95</v>
      </c>
      <c r="G11" s="34">
        <v>652</v>
      </c>
      <c r="H11" s="33">
        <v>110</v>
      </c>
      <c r="I11" s="34">
        <v>630</v>
      </c>
      <c r="J11" s="33">
        <v>106</v>
      </c>
      <c r="K11" s="34">
        <v>558</v>
      </c>
      <c r="L11" s="33">
        <v>81</v>
      </c>
      <c r="M11" s="34">
        <v>379</v>
      </c>
      <c r="N11" s="33">
        <v>45</v>
      </c>
      <c r="O11" s="34">
        <v>191</v>
      </c>
      <c r="P11" s="33">
        <v>34</v>
      </c>
      <c r="Q11" s="34">
        <v>151</v>
      </c>
      <c r="R11" s="33">
        <v>30</v>
      </c>
      <c r="S11" s="34">
        <v>118</v>
      </c>
      <c r="T11" s="33">
        <v>27</v>
      </c>
      <c r="U11" s="34">
        <v>110</v>
      </c>
      <c r="V11" s="33">
        <v>25</v>
      </c>
      <c r="W11" s="34">
        <v>108</v>
      </c>
      <c r="X11" s="33">
        <v>24</v>
      </c>
      <c r="Y11" s="34">
        <v>101</v>
      </c>
      <c r="Z11" s="33">
        <v>24</v>
      </c>
      <c r="AA11" s="34">
        <v>96</v>
      </c>
      <c r="AB11" s="33">
        <v>24</v>
      </c>
      <c r="AC11" s="34">
        <v>94</v>
      </c>
      <c r="AD11" s="33">
        <v>23</v>
      </c>
      <c r="AE11" s="34">
        <v>88</v>
      </c>
      <c r="AF11" s="33">
        <v>23</v>
      </c>
      <c r="AG11" s="34">
        <v>78</v>
      </c>
      <c r="AH11" s="33">
        <v>19</v>
      </c>
      <c r="AI11" s="34">
        <v>71</v>
      </c>
    </row>
    <row r="12" spans="1:35">
      <c r="A12" s="5" t="s">
        <v>317</v>
      </c>
      <c r="B12" s="310">
        <v>61</v>
      </c>
      <c r="C12" s="308">
        <v>214</v>
      </c>
      <c r="D12" s="310">
        <v>115</v>
      </c>
      <c r="E12" s="308">
        <v>779</v>
      </c>
      <c r="F12" s="310">
        <v>127</v>
      </c>
      <c r="G12" s="308">
        <v>800</v>
      </c>
      <c r="H12" s="33">
        <v>71</v>
      </c>
      <c r="I12" s="34">
        <v>425</v>
      </c>
      <c r="J12" s="310">
        <v>143</v>
      </c>
      <c r="K12" s="308">
        <v>772</v>
      </c>
      <c r="L12" s="33">
        <v>88</v>
      </c>
      <c r="M12" s="34">
        <v>416</v>
      </c>
      <c r="N12" s="33">
        <v>52</v>
      </c>
      <c r="O12" s="34">
        <v>216</v>
      </c>
      <c r="P12" s="33">
        <v>76</v>
      </c>
      <c r="Q12" s="34">
        <v>283</v>
      </c>
      <c r="R12" s="33">
        <v>37</v>
      </c>
      <c r="S12" s="34">
        <v>134</v>
      </c>
      <c r="T12" s="33">
        <v>31</v>
      </c>
      <c r="U12" s="34">
        <v>114</v>
      </c>
      <c r="V12" s="33">
        <v>36</v>
      </c>
      <c r="W12" s="34">
        <v>116</v>
      </c>
      <c r="X12" s="33">
        <v>30</v>
      </c>
      <c r="Y12" s="34">
        <v>84</v>
      </c>
      <c r="Z12" s="33">
        <v>28</v>
      </c>
      <c r="AA12" s="34">
        <v>79</v>
      </c>
      <c r="AB12" s="33">
        <v>27</v>
      </c>
      <c r="AC12" s="34">
        <v>56</v>
      </c>
      <c r="AD12" s="33">
        <v>23</v>
      </c>
      <c r="AE12" s="34">
        <v>47</v>
      </c>
      <c r="AF12" s="33">
        <v>19</v>
      </c>
      <c r="AG12" s="34">
        <v>34</v>
      </c>
      <c r="AH12" s="33">
        <v>18</v>
      </c>
      <c r="AI12" s="34">
        <v>28</v>
      </c>
    </row>
    <row r="13" spans="1:35">
      <c r="A13" s="5" t="s">
        <v>318</v>
      </c>
      <c r="B13" s="312"/>
      <c r="C13" s="309"/>
      <c r="D13" s="312"/>
      <c r="E13" s="309"/>
      <c r="F13" s="312"/>
      <c r="G13" s="309"/>
      <c r="H13" s="33">
        <v>70</v>
      </c>
      <c r="I13" s="34">
        <v>431</v>
      </c>
      <c r="J13" s="312"/>
      <c r="K13" s="309"/>
      <c r="L13" s="33">
        <v>56</v>
      </c>
      <c r="M13" s="34">
        <v>260</v>
      </c>
      <c r="N13" s="33">
        <v>48</v>
      </c>
      <c r="O13" s="34">
        <v>211</v>
      </c>
      <c r="P13" s="33">
        <v>31</v>
      </c>
      <c r="Q13" s="34">
        <v>126</v>
      </c>
      <c r="R13" s="33">
        <v>29</v>
      </c>
      <c r="S13" s="34">
        <v>129</v>
      </c>
      <c r="T13" s="33">
        <v>29</v>
      </c>
      <c r="U13" s="34">
        <v>119</v>
      </c>
      <c r="V13" s="33">
        <v>29</v>
      </c>
      <c r="W13" s="34">
        <v>109</v>
      </c>
      <c r="X13" s="33">
        <v>26</v>
      </c>
      <c r="Y13" s="34">
        <v>95</v>
      </c>
      <c r="Z13" s="33">
        <v>24</v>
      </c>
      <c r="AA13" s="34">
        <v>74</v>
      </c>
      <c r="AB13" s="33">
        <v>24</v>
      </c>
      <c r="AC13" s="34">
        <v>68</v>
      </c>
      <c r="AD13" s="33">
        <v>20</v>
      </c>
      <c r="AE13" s="34">
        <v>61</v>
      </c>
      <c r="AF13" s="33">
        <v>16</v>
      </c>
      <c r="AG13" s="34">
        <v>50</v>
      </c>
      <c r="AH13" s="33">
        <v>14</v>
      </c>
      <c r="AI13" s="34">
        <v>38</v>
      </c>
    </row>
    <row r="14" spans="1:35">
      <c r="A14" s="5" t="s">
        <v>319</v>
      </c>
      <c r="B14" s="310">
        <v>131</v>
      </c>
      <c r="C14" s="308">
        <v>437</v>
      </c>
      <c r="D14" s="33">
        <v>91</v>
      </c>
      <c r="E14" s="34">
        <v>413</v>
      </c>
      <c r="F14" s="33">
        <v>133</v>
      </c>
      <c r="G14" s="34">
        <v>671</v>
      </c>
      <c r="H14" s="33">
        <v>197</v>
      </c>
      <c r="I14" s="34">
        <v>923</v>
      </c>
      <c r="J14" s="33">
        <v>209</v>
      </c>
      <c r="K14" s="34">
        <v>916</v>
      </c>
      <c r="L14" s="33">
        <v>180</v>
      </c>
      <c r="M14" s="34">
        <v>715</v>
      </c>
      <c r="N14" s="33">
        <v>207</v>
      </c>
      <c r="O14" s="34">
        <v>710</v>
      </c>
      <c r="P14" s="33">
        <v>160</v>
      </c>
      <c r="Q14" s="34">
        <v>525</v>
      </c>
      <c r="R14" s="33">
        <v>177</v>
      </c>
      <c r="S14" s="34">
        <v>551</v>
      </c>
      <c r="T14" s="33">
        <v>173</v>
      </c>
      <c r="U14" s="34">
        <v>530</v>
      </c>
      <c r="V14" s="33">
        <v>168</v>
      </c>
      <c r="W14" s="34">
        <v>485</v>
      </c>
      <c r="X14" s="33">
        <v>156</v>
      </c>
      <c r="Y14" s="34">
        <v>424</v>
      </c>
      <c r="Z14" s="33">
        <v>153</v>
      </c>
      <c r="AA14" s="34">
        <v>386</v>
      </c>
      <c r="AB14" s="33">
        <v>186</v>
      </c>
      <c r="AC14" s="34">
        <v>388</v>
      </c>
      <c r="AD14" s="33">
        <v>137</v>
      </c>
      <c r="AE14" s="34">
        <v>324</v>
      </c>
      <c r="AF14" s="33">
        <v>136</v>
      </c>
      <c r="AG14" s="34">
        <v>305</v>
      </c>
      <c r="AH14" s="33">
        <v>120</v>
      </c>
      <c r="AI14" s="34">
        <v>273</v>
      </c>
    </row>
    <row r="15" spans="1:35">
      <c r="A15" s="5" t="s">
        <v>333</v>
      </c>
      <c r="B15" s="311"/>
      <c r="C15" s="313"/>
      <c r="D15" s="33">
        <v>67</v>
      </c>
      <c r="E15" s="34">
        <v>421</v>
      </c>
      <c r="F15" s="33">
        <v>81</v>
      </c>
      <c r="G15" s="34">
        <v>486</v>
      </c>
      <c r="H15" s="33">
        <v>88</v>
      </c>
      <c r="I15" s="34">
        <v>481</v>
      </c>
      <c r="J15" s="33">
        <v>93</v>
      </c>
      <c r="K15" s="34">
        <v>452</v>
      </c>
      <c r="L15" s="33">
        <v>83</v>
      </c>
      <c r="M15" s="34">
        <v>367</v>
      </c>
      <c r="N15" s="33">
        <v>69</v>
      </c>
      <c r="O15" s="34">
        <v>262</v>
      </c>
      <c r="P15" s="33">
        <v>64</v>
      </c>
      <c r="Q15" s="34">
        <v>198</v>
      </c>
      <c r="R15" s="33">
        <v>55</v>
      </c>
      <c r="S15" s="34">
        <v>178</v>
      </c>
      <c r="T15" s="33">
        <v>97</v>
      </c>
      <c r="U15" s="34">
        <v>198</v>
      </c>
      <c r="V15" s="33">
        <v>45</v>
      </c>
      <c r="W15" s="34">
        <v>143</v>
      </c>
      <c r="X15" s="33">
        <v>44</v>
      </c>
      <c r="Y15" s="34">
        <v>123</v>
      </c>
      <c r="Z15" s="33">
        <v>41</v>
      </c>
      <c r="AA15" s="34">
        <v>111</v>
      </c>
      <c r="AB15" s="33">
        <v>38</v>
      </c>
      <c r="AC15" s="34">
        <v>91</v>
      </c>
      <c r="AD15" s="33">
        <v>34</v>
      </c>
      <c r="AE15" s="34">
        <v>79</v>
      </c>
      <c r="AF15" s="33">
        <v>28</v>
      </c>
      <c r="AG15" s="34">
        <v>59</v>
      </c>
      <c r="AH15" s="33">
        <v>25</v>
      </c>
      <c r="AI15" s="34">
        <v>50</v>
      </c>
    </row>
    <row r="16" spans="1:35">
      <c r="A16" s="5" t="s">
        <v>320</v>
      </c>
      <c r="B16" s="311"/>
      <c r="C16" s="313"/>
      <c r="D16" s="33">
        <v>56</v>
      </c>
      <c r="E16" s="34">
        <v>372</v>
      </c>
      <c r="F16" s="33">
        <v>57</v>
      </c>
      <c r="G16" s="34">
        <v>352</v>
      </c>
      <c r="H16" s="33">
        <v>50</v>
      </c>
      <c r="I16" s="34">
        <v>316</v>
      </c>
      <c r="J16" s="33">
        <v>59</v>
      </c>
      <c r="K16" s="34">
        <v>341</v>
      </c>
      <c r="L16" s="33">
        <v>45</v>
      </c>
      <c r="M16" s="34">
        <v>224</v>
      </c>
      <c r="N16" s="33">
        <v>44</v>
      </c>
      <c r="O16" s="34">
        <v>188</v>
      </c>
      <c r="P16" s="33">
        <v>31</v>
      </c>
      <c r="Q16" s="34">
        <v>117</v>
      </c>
      <c r="R16" s="33">
        <v>37</v>
      </c>
      <c r="S16" s="34">
        <v>131</v>
      </c>
      <c r="T16" s="33">
        <v>31</v>
      </c>
      <c r="U16" s="34">
        <v>132</v>
      </c>
      <c r="V16" s="33">
        <v>24</v>
      </c>
      <c r="W16" s="34">
        <v>103</v>
      </c>
      <c r="X16" s="33">
        <v>22</v>
      </c>
      <c r="Y16" s="34">
        <v>97</v>
      </c>
      <c r="Z16" s="33">
        <v>19</v>
      </c>
      <c r="AA16" s="34">
        <v>74</v>
      </c>
      <c r="AB16" s="33">
        <v>20</v>
      </c>
      <c r="AC16" s="34">
        <v>56</v>
      </c>
      <c r="AD16" s="33">
        <v>19</v>
      </c>
      <c r="AE16" s="34">
        <v>46</v>
      </c>
      <c r="AF16" s="33">
        <v>17</v>
      </c>
      <c r="AG16" s="34">
        <v>40</v>
      </c>
      <c r="AH16" s="33">
        <v>15</v>
      </c>
      <c r="AI16" s="34">
        <v>36</v>
      </c>
    </row>
    <row r="17" spans="1:35">
      <c r="A17" s="5" t="s">
        <v>321</v>
      </c>
      <c r="B17" s="312"/>
      <c r="C17" s="309"/>
      <c r="D17" s="33">
        <v>49</v>
      </c>
      <c r="E17" s="34">
        <v>305</v>
      </c>
      <c r="F17" s="33">
        <v>50</v>
      </c>
      <c r="G17" s="34">
        <v>317</v>
      </c>
      <c r="H17" s="33">
        <v>54</v>
      </c>
      <c r="I17" s="34">
        <v>336</v>
      </c>
      <c r="J17" s="33">
        <v>44</v>
      </c>
      <c r="K17" s="34">
        <v>264</v>
      </c>
      <c r="L17" s="33">
        <v>48</v>
      </c>
      <c r="M17" s="34">
        <v>263</v>
      </c>
      <c r="N17" s="33">
        <v>34</v>
      </c>
      <c r="O17" s="34">
        <v>176</v>
      </c>
      <c r="P17" s="33">
        <v>39</v>
      </c>
      <c r="Q17" s="34">
        <v>185</v>
      </c>
      <c r="R17" s="33">
        <v>30</v>
      </c>
      <c r="S17" s="34">
        <v>134</v>
      </c>
      <c r="T17" s="33">
        <v>28</v>
      </c>
      <c r="U17" s="34">
        <v>128</v>
      </c>
      <c r="V17" s="33">
        <v>30</v>
      </c>
      <c r="W17" s="34">
        <v>130</v>
      </c>
      <c r="X17" s="33">
        <v>32</v>
      </c>
      <c r="Y17" s="34">
        <v>138</v>
      </c>
      <c r="Z17" s="33">
        <v>31</v>
      </c>
      <c r="AA17" s="34">
        <v>121</v>
      </c>
      <c r="AB17" s="33">
        <v>30</v>
      </c>
      <c r="AC17" s="34">
        <v>102</v>
      </c>
      <c r="AD17" s="33">
        <v>31</v>
      </c>
      <c r="AE17" s="34">
        <v>93</v>
      </c>
      <c r="AF17" s="33">
        <v>28</v>
      </c>
      <c r="AG17" s="34">
        <v>84</v>
      </c>
      <c r="AH17" s="33">
        <v>32</v>
      </c>
      <c r="AI17" s="34">
        <v>80</v>
      </c>
    </row>
    <row r="18" spans="1:35">
      <c r="A18" s="5" t="s">
        <v>322</v>
      </c>
      <c r="B18" s="310">
        <v>88</v>
      </c>
      <c r="C18" s="308">
        <v>309</v>
      </c>
      <c r="D18" s="33">
        <v>75</v>
      </c>
      <c r="E18" s="34">
        <v>467</v>
      </c>
      <c r="F18" s="310">
        <v>587</v>
      </c>
      <c r="G18" s="308">
        <v>3124</v>
      </c>
      <c r="H18" s="33">
        <v>88</v>
      </c>
      <c r="I18" s="34">
        <v>550</v>
      </c>
      <c r="J18" s="33">
        <v>148</v>
      </c>
      <c r="K18" s="34">
        <v>693</v>
      </c>
      <c r="L18" s="33">
        <v>163</v>
      </c>
      <c r="M18" s="34">
        <v>675</v>
      </c>
      <c r="N18" s="33">
        <v>163</v>
      </c>
      <c r="O18" s="34">
        <v>602</v>
      </c>
      <c r="P18" s="33">
        <v>338</v>
      </c>
      <c r="Q18" s="34">
        <v>1111</v>
      </c>
      <c r="R18" s="33">
        <v>321</v>
      </c>
      <c r="S18" s="34">
        <v>966</v>
      </c>
      <c r="T18" s="33">
        <v>338</v>
      </c>
      <c r="U18" s="34">
        <v>1029</v>
      </c>
      <c r="V18" s="33">
        <v>377</v>
      </c>
      <c r="W18" s="34">
        <v>1050</v>
      </c>
      <c r="X18" s="33">
        <v>386</v>
      </c>
      <c r="Y18" s="34">
        <v>1035</v>
      </c>
      <c r="Z18" s="33">
        <v>406</v>
      </c>
      <c r="AA18" s="34">
        <v>1005</v>
      </c>
      <c r="AB18" s="33">
        <v>469</v>
      </c>
      <c r="AC18" s="34">
        <v>1107</v>
      </c>
      <c r="AD18" s="33">
        <v>486</v>
      </c>
      <c r="AE18" s="34">
        <v>1106</v>
      </c>
      <c r="AF18" s="33">
        <v>464</v>
      </c>
      <c r="AG18" s="34">
        <v>1008</v>
      </c>
      <c r="AH18" s="33">
        <v>448</v>
      </c>
      <c r="AI18" s="34">
        <v>910</v>
      </c>
    </row>
    <row r="19" spans="1:35">
      <c r="A19" s="5" t="s">
        <v>323</v>
      </c>
      <c r="B19" s="311"/>
      <c r="C19" s="313"/>
      <c r="D19" s="33">
        <v>235</v>
      </c>
      <c r="E19" s="34">
        <v>1027</v>
      </c>
      <c r="F19" s="311"/>
      <c r="G19" s="313"/>
      <c r="H19" s="33">
        <v>560</v>
      </c>
      <c r="I19" s="34">
        <v>3250</v>
      </c>
      <c r="J19" s="33">
        <v>577</v>
      </c>
      <c r="K19" s="34">
        <v>2497</v>
      </c>
      <c r="L19" s="33">
        <v>773</v>
      </c>
      <c r="M19" s="34">
        <v>2993</v>
      </c>
      <c r="N19" s="33">
        <v>791</v>
      </c>
      <c r="O19" s="34">
        <v>2766</v>
      </c>
      <c r="P19" s="33">
        <v>722</v>
      </c>
      <c r="Q19" s="34">
        <v>2368</v>
      </c>
      <c r="R19" s="33">
        <v>837</v>
      </c>
      <c r="S19" s="34">
        <v>2527</v>
      </c>
      <c r="T19" s="33">
        <v>843</v>
      </c>
      <c r="U19" s="34">
        <v>2453</v>
      </c>
      <c r="V19" s="33">
        <v>806</v>
      </c>
      <c r="W19" s="34">
        <v>2229</v>
      </c>
      <c r="X19" s="33">
        <v>779</v>
      </c>
      <c r="Y19" s="34">
        <v>2019</v>
      </c>
      <c r="Z19" s="33">
        <v>767</v>
      </c>
      <c r="AA19" s="34">
        <v>1903</v>
      </c>
      <c r="AB19" s="33">
        <v>707</v>
      </c>
      <c r="AC19" s="34">
        <v>1752</v>
      </c>
      <c r="AD19" s="33">
        <v>696</v>
      </c>
      <c r="AE19" s="34">
        <v>1694</v>
      </c>
      <c r="AF19" s="33">
        <v>693</v>
      </c>
      <c r="AG19" s="34">
        <v>1626</v>
      </c>
      <c r="AH19" s="33">
        <v>665</v>
      </c>
      <c r="AI19" s="34">
        <v>1499</v>
      </c>
    </row>
    <row r="20" spans="1:35">
      <c r="A20" s="5" t="s">
        <v>324</v>
      </c>
      <c r="B20" s="311"/>
      <c r="C20" s="313"/>
      <c r="D20" s="33">
        <v>66</v>
      </c>
      <c r="E20" s="34">
        <v>421</v>
      </c>
      <c r="F20" s="311"/>
      <c r="G20" s="313"/>
      <c r="H20" s="33">
        <v>117</v>
      </c>
      <c r="I20" s="34">
        <v>636</v>
      </c>
      <c r="J20" s="33">
        <v>85</v>
      </c>
      <c r="K20" s="34">
        <v>466</v>
      </c>
      <c r="L20" s="33">
        <v>92</v>
      </c>
      <c r="M20" s="34">
        <v>431</v>
      </c>
      <c r="N20" s="33">
        <v>88</v>
      </c>
      <c r="O20" s="34">
        <v>370</v>
      </c>
      <c r="P20" s="33">
        <v>96</v>
      </c>
      <c r="Q20" s="34">
        <v>341</v>
      </c>
      <c r="R20" s="33">
        <v>69</v>
      </c>
      <c r="S20" s="34">
        <v>262</v>
      </c>
      <c r="T20" s="33">
        <v>70</v>
      </c>
      <c r="U20" s="34">
        <v>246</v>
      </c>
      <c r="V20" s="33">
        <v>70</v>
      </c>
      <c r="W20" s="34">
        <v>231</v>
      </c>
      <c r="X20" s="33">
        <v>98</v>
      </c>
      <c r="Y20" s="34">
        <v>274</v>
      </c>
      <c r="Z20" s="33">
        <v>102</v>
      </c>
      <c r="AA20" s="34">
        <v>267</v>
      </c>
      <c r="AB20" s="33">
        <v>115</v>
      </c>
      <c r="AC20" s="34">
        <v>307</v>
      </c>
      <c r="AD20" s="33">
        <v>110</v>
      </c>
      <c r="AE20" s="34">
        <v>274</v>
      </c>
      <c r="AF20" s="33">
        <v>104</v>
      </c>
      <c r="AG20" s="34">
        <v>233</v>
      </c>
      <c r="AH20" s="33">
        <v>102</v>
      </c>
      <c r="AI20" s="34">
        <v>223</v>
      </c>
    </row>
    <row r="21" spans="1:35">
      <c r="A21" s="5" t="s">
        <v>325</v>
      </c>
      <c r="B21" s="312"/>
      <c r="C21" s="309"/>
      <c r="D21" s="33">
        <v>38</v>
      </c>
      <c r="E21" s="34">
        <v>238</v>
      </c>
      <c r="F21" s="312"/>
      <c r="G21" s="309"/>
      <c r="H21" s="33">
        <v>55</v>
      </c>
      <c r="I21" s="34">
        <v>305</v>
      </c>
      <c r="J21" s="33">
        <v>53</v>
      </c>
      <c r="K21" s="34">
        <v>280</v>
      </c>
      <c r="L21" s="33">
        <v>47</v>
      </c>
      <c r="M21" s="34">
        <v>201</v>
      </c>
      <c r="N21" s="33">
        <v>41</v>
      </c>
      <c r="O21" s="34">
        <v>150</v>
      </c>
      <c r="P21" s="33">
        <v>40</v>
      </c>
      <c r="Q21" s="34">
        <v>127</v>
      </c>
      <c r="R21" s="33">
        <v>36</v>
      </c>
      <c r="S21" s="34">
        <v>108</v>
      </c>
      <c r="T21" s="33">
        <v>33</v>
      </c>
      <c r="U21" s="34">
        <v>92</v>
      </c>
      <c r="V21" s="33">
        <v>32</v>
      </c>
      <c r="W21" s="34">
        <v>86</v>
      </c>
      <c r="X21" s="33">
        <v>32</v>
      </c>
      <c r="Y21" s="34">
        <v>80</v>
      </c>
      <c r="Z21" s="33">
        <v>29</v>
      </c>
      <c r="AA21" s="34">
        <v>69</v>
      </c>
      <c r="AB21" s="33">
        <v>30</v>
      </c>
      <c r="AC21" s="34">
        <v>68</v>
      </c>
      <c r="AD21" s="33">
        <v>25</v>
      </c>
      <c r="AE21" s="34">
        <v>56</v>
      </c>
      <c r="AF21" s="33">
        <v>22</v>
      </c>
      <c r="AG21" s="34">
        <v>47</v>
      </c>
      <c r="AH21" s="33">
        <v>22</v>
      </c>
      <c r="AI21" s="34">
        <v>36</v>
      </c>
    </row>
    <row r="22" spans="1:35">
      <c r="A22" s="5" t="s">
        <v>326</v>
      </c>
      <c r="B22" s="33">
        <v>84</v>
      </c>
      <c r="C22" s="34">
        <v>293</v>
      </c>
      <c r="D22" s="33">
        <v>128</v>
      </c>
      <c r="E22" s="34">
        <v>790</v>
      </c>
      <c r="F22" s="33">
        <v>149</v>
      </c>
      <c r="G22" s="34">
        <v>1022</v>
      </c>
      <c r="H22" s="33">
        <v>171</v>
      </c>
      <c r="I22" s="34">
        <v>1063</v>
      </c>
      <c r="J22" s="33">
        <v>162</v>
      </c>
      <c r="K22" s="34">
        <v>930</v>
      </c>
      <c r="L22" s="33">
        <v>145</v>
      </c>
      <c r="M22" s="34">
        <v>688</v>
      </c>
      <c r="N22" s="33">
        <v>113</v>
      </c>
      <c r="O22" s="34">
        <v>495</v>
      </c>
      <c r="P22" s="33">
        <v>99</v>
      </c>
      <c r="Q22" s="34">
        <v>395</v>
      </c>
      <c r="R22" s="33">
        <v>94</v>
      </c>
      <c r="S22" s="34">
        <v>357</v>
      </c>
      <c r="T22" s="33">
        <v>85</v>
      </c>
      <c r="U22" s="34">
        <v>321</v>
      </c>
      <c r="V22" s="33">
        <v>81</v>
      </c>
      <c r="W22" s="34">
        <v>309</v>
      </c>
      <c r="X22" s="33">
        <v>77</v>
      </c>
      <c r="Y22" s="34">
        <v>269</v>
      </c>
      <c r="Z22" s="33">
        <v>72</v>
      </c>
      <c r="AA22" s="34">
        <v>227</v>
      </c>
      <c r="AB22" s="33">
        <v>68</v>
      </c>
      <c r="AC22" s="34">
        <v>199</v>
      </c>
      <c r="AD22" s="33">
        <v>60</v>
      </c>
      <c r="AE22" s="34">
        <v>154</v>
      </c>
      <c r="AF22" s="33">
        <v>53</v>
      </c>
      <c r="AG22" s="34">
        <v>116</v>
      </c>
      <c r="AH22" s="33">
        <v>56</v>
      </c>
      <c r="AI22" s="34">
        <v>106</v>
      </c>
    </row>
    <row r="23" spans="1:35">
      <c r="A23" s="5" t="s">
        <v>327</v>
      </c>
      <c r="B23" s="33">
        <v>68</v>
      </c>
      <c r="C23" s="34">
        <v>235</v>
      </c>
      <c r="D23" s="33">
        <v>111</v>
      </c>
      <c r="E23" s="34">
        <v>708</v>
      </c>
      <c r="F23" s="33">
        <v>128</v>
      </c>
      <c r="G23" s="34">
        <v>839</v>
      </c>
      <c r="H23" s="33">
        <v>165</v>
      </c>
      <c r="I23" s="34">
        <v>1006</v>
      </c>
      <c r="J23" s="33">
        <v>175</v>
      </c>
      <c r="K23" s="34">
        <v>934</v>
      </c>
      <c r="L23" s="33">
        <v>132</v>
      </c>
      <c r="M23" s="34">
        <v>678</v>
      </c>
      <c r="N23" s="33">
        <v>114</v>
      </c>
      <c r="O23" s="34">
        <v>504</v>
      </c>
      <c r="P23" s="33">
        <v>99</v>
      </c>
      <c r="Q23" s="34">
        <v>397</v>
      </c>
      <c r="R23" s="33">
        <v>91</v>
      </c>
      <c r="S23" s="34">
        <v>329</v>
      </c>
      <c r="T23" s="33">
        <v>84</v>
      </c>
      <c r="U23" s="34">
        <v>301</v>
      </c>
      <c r="V23" s="33">
        <v>77</v>
      </c>
      <c r="W23" s="34">
        <v>272</v>
      </c>
      <c r="X23" s="33">
        <v>77</v>
      </c>
      <c r="Y23" s="34">
        <v>274</v>
      </c>
      <c r="Z23" s="33">
        <v>73</v>
      </c>
      <c r="AA23" s="34">
        <v>243</v>
      </c>
      <c r="AB23" s="33">
        <v>66</v>
      </c>
      <c r="AC23" s="34">
        <v>205</v>
      </c>
      <c r="AD23" s="33">
        <v>55</v>
      </c>
      <c r="AE23" s="34">
        <v>162</v>
      </c>
      <c r="AF23" s="33">
        <v>51</v>
      </c>
      <c r="AG23" s="34">
        <v>131</v>
      </c>
      <c r="AH23" s="33">
        <v>45</v>
      </c>
      <c r="AI23" s="34">
        <v>108</v>
      </c>
    </row>
    <row r="24" spans="1:35">
      <c r="A24" s="5" t="s">
        <v>328</v>
      </c>
      <c r="B24" s="33">
        <v>87</v>
      </c>
      <c r="C24" s="34">
        <v>304</v>
      </c>
      <c r="D24" s="33">
        <v>163</v>
      </c>
      <c r="E24" s="34">
        <v>810</v>
      </c>
      <c r="F24" s="33">
        <v>211</v>
      </c>
      <c r="G24" s="34">
        <v>1142</v>
      </c>
      <c r="H24" s="33">
        <v>242</v>
      </c>
      <c r="I24" s="34">
        <v>1354</v>
      </c>
      <c r="J24" s="33">
        <v>256</v>
      </c>
      <c r="K24" s="34">
        <v>1353</v>
      </c>
      <c r="L24" s="33">
        <v>244</v>
      </c>
      <c r="M24" s="34">
        <v>1129</v>
      </c>
      <c r="N24" s="33">
        <v>233</v>
      </c>
      <c r="O24" s="34">
        <v>982</v>
      </c>
      <c r="P24" s="33">
        <v>224</v>
      </c>
      <c r="Q24" s="34">
        <v>833</v>
      </c>
      <c r="R24" s="33">
        <v>215</v>
      </c>
      <c r="S24" s="34">
        <v>753</v>
      </c>
      <c r="T24" s="33">
        <v>206</v>
      </c>
      <c r="U24" s="34">
        <v>693</v>
      </c>
      <c r="V24" s="33">
        <v>201</v>
      </c>
      <c r="W24" s="34">
        <v>621</v>
      </c>
      <c r="X24" s="33">
        <v>194</v>
      </c>
      <c r="Y24" s="34">
        <v>588</v>
      </c>
      <c r="Z24" s="33">
        <v>199</v>
      </c>
      <c r="AA24" s="34">
        <v>540</v>
      </c>
      <c r="AB24" s="33">
        <v>205</v>
      </c>
      <c r="AC24" s="34">
        <v>510</v>
      </c>
      <c r="AD24" s="33">
        <v>187</v>
      </c>
      <c r="AE24" s="34">
        <v>467</v>
      </c>
      <c r="AF24" s="33">
        <v>194</v>
      </c>
      <c r="AG24" s="34">
        <v>443</v>
      </c>
      <c r="AH24" s="33">
        <v>172</v>
      </c>
      <c r="AI24" s="34">
        <v>376</v>
      </c>
    </row>
    <row r="25" spans="1:35">
      <c r="A25" s="5" t="s">
        <v>329</v>
      </c>
      <c r="B25" s="33">
        <v>27</v>
      </c>
      <c r="C25" s="34">
        <v>94</v>
      </c>
      <c r="D25" s="33">
        <v>47</v>
      </c>
      <c r="E25" s="34">
        <v>304</v>
      </c>
      <c r="F25" s="33">
        <v>133</v>
      </c>
      <c r="G25" s="34">
        <v>705</v>
      </c>
      <c r="H25" s="33">
        <v>96</v>
      </c>
      <c r="I25" s="34">
        <v>535</v>
      </c>
      <c r="J25" s="33">
        <v>96</v>
      </c>
      <c r="K25" s="34">
        <v>554</v>
      </c>
      <c r="L25" s="33">
        <v>65</v>
      </c>
      <c r="M25" s="34">
        <v>318</v>
      </c>
      <c r="N25" s="33">
        <v>56</v>
      </c>
      <c r="O25" s="34">
        <v>265</v>
      </c>
      <c r="P25" s="33">
        <v>57</v>
      </c>
      <c r="Q25" s="34">
        <v>250</v>
      </c>
      <c r="R25" s="33">
        <v>53</v>
      </c>
      <c r="S25" s="34">
        <v>227</v>
      </c>
      <c r="T25" s="33">
        <v>55</v>
      </c>
      <c r="U25" s="34">
        <v>222</v>
      </c>
      <c r="V25" s="33">
        <v>53</v>
      </c>
      <c r="W25" s="34">
        <v>200</v>
      </c>
      <c r="X25" s="33">
        <v>53</v>
      </c>
      <c r="Y25" s="34">
        <v>177</v>
      </c>
      <c r="Z25" s="33">
        <v>45</v>
      </c>
      <c r="AA25" s="34">
        <v>144</v>
      </c>
      <c r="AB25" s="33">
        <v>62</v>
      </c>
      <c r="AC25" s="34">
        <v>142</v>
      </c>
      <c r="AD25" s="33">
        <v>42</v>
      </c>
      <c r="AE25" s="34">
        <v>107</v>
      </c>
      <c r="AF25" s="33">
        <v>37</v>
      </c>
      <c r="AG25" s="34">
        <v>81</v>
      </c>
      <c r="AH25" s="33">
        <v>44</v>
      </c>
      <c r="AI25" s="34">
        <v>82</v>
      </c>
    </row>
    <row r="26" spans="1:35">
      <c r="A26" s="5" t="s">
        <v>330</v>
      </c>
      <c r="B26" s="37" t="s">
        <v>351</v>
      </c>
      <c r="C26" s="38" t="s">
        <v>351</v>
      </c>
      <c r="D26" s="37" t="s">
        <v>351</v>
      </c>
      <c r="E26" s="38" t="s">
        <v>351</v>
      </c>
      <c r="F26" s="37" t="s">
        <v>352</v>
      </c>
      <c r="G26" s="38" t="s">
        <v>352</v>
      </c>
      <c r="H26" s="33">
        <v>15</v>
      </c>
      <c r="I26" s="34">
        <v>73</v>
      </c>
      <c r="J26" s="33">
        <v>14</v>
      </c>
      <c r="K26" s="34">
        <v>63</v>
      </c>
      <c r="L26" s="33">
        <v>28</v>
      </c>
      <c r="M26" s="34">
        <v>131</v>
      </c>
      <c r="N26" s="33">
        <v>14</v>
      </c>
      <c r="O26" s="34">
        <v>69</v>
      </c>
      <c r="P26" s="33">
        <v>15</v>
      </c>
      <c r="Q26" s="34">
        <v>66</v>
      </c>
      <c r="R26" s="33">
        <v>10</v>
      </c>
      <c r="S26" s="34">
        <v>34</v>
      </c>
      <c r="T26" s="33">
        <v>10</v>
      </c>
      <c r="U26" s="34">
        <v>38</v>
      </c>
      <c r="V26" s="33">
        <v>13</v>
      </c>
      <c r="W26" s="34">
        <v>36</v>
      </c>
      <c r="X26" s="33">
        <v>14</v>
      </c>
      <c r="Y26" s="34">
        <v>37</v>
      </c>
      <c r="Z26" s="33">
        <v>28</v>
      </c>
      <c r="AA26" s="34">
        <v>42</v>
      </c>
      <c r="AB26" s="33">
        <v>55</v>
      </c>
      <c r="AC26" s="34">
        <v>64</v>
      </c>
      <c r="AD26" s="33">
        <v>51</v>
      </c>
      <c r="AE26" s="34">
        <v>57</v>
      </c>
      <c r="AF26" s="33">
        <v>47</v>
      </c>
      <c r="AG26" s="34">
        <v>49</v>
      </c>
      <c r="AH26" s="33">
        <v>95</v>
      </c>
      <c r="AI26" s="34">
        <v>99</v>
      </c>
    </row>
    <row r="27" spans="1:35">
      <c r="A27" s="5" t="s">
        <v>331</v>
      </c>
      <c r="B27" s="37" t="s">
        <v>351</v>
      </c>
      <c r="C27" s="38" t="s">
        <v>351</v>
      </c>
      <c r="D27" s="33">
        <v>126</v>
      </c>
      <c r="E27" s="34">
        <v>687</v>
      </c>
      <c r="F27" s="33">
        <v>169</v>
      </c>
      <c r="G27" s="34">
        <v>1030</v>
      </c>
      <c r="H27" s="33">
        <v>175</v>
      </c>
      <c r="I27" s="34">
        <v>1049</v>
      </c>
      <c r="J27" s="33">
        <v>176</v>
      </c>
      <c r="K27" s="34">
        <v>916</v>
      </c>
      <c r="L27" s="33">
        <v>142</v>
      </c>
      <c r="M27" s="34">
        <v>626</v>
      </c>
      <c r="N27" s="33">
        <v>134</v>
      </c>
      <c r="O27" s="34">
        <v>537</v>
      </c>
      <c r="P27" s="33">
        <v>152</v>
      </c>
      <c r="Q27" s="34">
        <v>542</v>
      </c>
      <c r="R27" s="33">
        <v>162</v>
      </c>
      <c r="S27" s="34">
        <v>540</v>
      </c>
      <c r="T27" s="33">
        <v>166</v>
      </c>
      <c r="U27" s="34">
        <v>516</v>
      </c>
      <c r="V27" s="33">
        <v>181</v>
      </c>
      <c r="W27" s="34">
        <v>530</v>
      </c>
      <c r="X27" s="33">
        <v>173</v>
      </c>
      <c r="Y27" s="34">
        <v>471</v>
      </c>
      <c r="Z27" s="33">
        <v>168</v>
      </c>
      <c r="AA27" s="34">
        <v>446</v>
      </c>
      <c r="AB27" s="33">
        <v>181</v>
      </c>
      <c r="AC27" s="34">
        <v>433</v>
      </c>
      <c r="AD27" s="33">
        <v>166</v>
      </c>
      <c r="AE27" s="34">
        <v>396</v>
      </c>
      <c r="AF27" s="33">
        <v>151</v>
      </c>
      <c r="AG27" s="34">
        <v>353</v>
      </c>
      <c r="AH27" s="33">
        <v>163</v>
      </c>
      <c r="AI27" s="34">
        <v>346</v>
      </c>
    </row>
    <row r="28" spans="1:35">
      <c r="A28" s="6" t="s">
        <v>332</v>
      </c>
      <c r="B28" s="39" t="s">
        <v>351</v>
      </c>
      <c r="C28" s="40" t="s">
        <v>351</v>
      </c>
      <c r="D28" s="39" t="s">
        <v>351</v>
      </c>
      <c r="E28" s="40" t="s">
        <v>351</v>
      </c>
      <c r="F28" s="39" t="s">
        <v>352</v>
      </c>
      <c r="G28" s="40" t="s">
        <v>352</v>
      </c>
      <c r="H28" s="35">
        <v>187</v>
      </c>
      <c r="I28" s="36">
        <v>1157</v>
      </c>
      <c r="J28" s="35">
        <v>188</v>
      </c>
      <c r="K28" s="36">
        <v>1055</v>
      </c>
      <c r="L28" s="35">
        <v>163</v>
      </c>
      <c r="M28" s="36">
        <v>801</v>
      </c>
      <c r="N28" s="35">
        <v>141</v>
      </c>
      <c r="O28" s="36">
        <v>607</v>
      </c>
      <c r="P28" s="35">
        <v>129</v>
      </c>
      <c r="Q28" s="36">
        <v>539</v>
      </c>
      <c r="R28" s="35">
        <v>138</v>
      </c>
      <c r="S28" s="36">
        <v>530</v>
      </c>
      <c r="T28" s="35">
        <v>135</v>
      </c>
      <c r="U28" s="36">
        <v>495</v>
      </c>
      <c r="V28" s="35">
        <v>131</v>
      </c>
      <c r="W28" s="36">
        <v>438</v>
      </c>
      <c r="X28" s="35">
        <v>119</v>
      </c>
      <c r="Y28" s="36">
        <v>389</v>
      </c>
      <c r="Z28" s="35">
        <v>119</v>
      </c>
      <c r="AA28" s="36">
        <v>345</v>
      </c>
      <c r="AB28" s="35">
        <v>126</v>
      </c>
      <c r="AC28" s="36">
        <v>341</v>
      </c>
      <c r="AD28" s="35">
        <v>129</v>
      </c>
      <c r="AE28" s="36">
        <v>323</v>
      </c>
      <c r="AF28" s="35">
        <v>112</v>
      </c>
      <c r="AG28" s="36">
        <v>294</v>
      </c>
      <c r="AH28" s="35">
        <v>102</v>
      </c>
      <c r="AI28" s="36">
        <v>243</v>
      </c>
    </row>
  </sheetData>
  <mergeCells count="38"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N3:O3"/>
    <mergeCell ref="A3:A4"/>
    <mergeCell ref="H3:I3"/>
    <mergeCell ref="J3:K3"/>
    <mergeCell ref="L3:M3"/>
    <mergeCell ref="F3:G3"/>
    <mergeCell ref="D3:E3"/>
    <mergeCell ref="B3:C3"/>
    <mergeCell ref="B7:B10"/>
    <mergeCell ref="B12:B13"/>
    <mergeCell ref="B14:B17"/>
    <mergeCell ref="B18:B21"/>
    <mergeCell ref="C7:C10"/>
    <mergeCell ref="C12:C13"/>
    <mergeCell ref="C14:C17"/>
    <mergeCell ref="C18:C21"/>
    <mergeCell ref="D8:D9"/>
    <mergeCell ref="D12:D13"/>
    <mergeCell ref="E8:E9"/>
    <mergeCell ref="E12:E13"/>
    <mergeCell ref="F8:F9"/>
    <mergeCell ref="F12:F13"/>
    <mergeCell ref="K12:K13"/>
    <mergeCell ref="G8:G9"/>
    <mergeCell ref="G12:G13"/>
    <mergeCell ref="F18:F21"/>
    <mergeCell ref="G18:G21"/>
    <mergeCell ref="J12:J13"/>
  </mergeCells>
  <phoneticPr fontId="2"/>
  <conditionalFormatting sqref="A7:AI28">
    <cfRule type="expression" dxfId="1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colBreaks count="5" manualBreakCount="5">
    <brk id="7" max="1048575" man="1"/>
    <brk id="13" max="1048575" man="1"/>
    <brk id="19" max="1048575" man="1"/>
    <brk id="25" max="1048575" man="1"/>
    <brk id="31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66"/>
  <sheetViews>
    <sheetView zoomScaleNormal="100" workbookViewId="0">
      <pane ySplit="4" topLeftCell="A45" activePane="bottomLeft" state="frozen"/>
      <selection pane="bottomLeft" activeCell="B68" sqref="B68"/>
    </sheetView>
  </sheetViews>
  <sheetFormatPr defaultRowHeight="18.75"/>
  <cols>
    <col min="1" max="1" width="6.875" style="7" customWidth="1"/>
    <col min="2" max="2" width="6.375" style="7" customWidth="1"/>
    <col min="3" max="9" width="9" style="7"/>
  </cols>
  <sheetData>
    <row r="1" spans="1:10">
      <c r="A1" s="7" t="s">
        <v>334</v>
      </c>
    </row>
    <row r="2" spans="1:10">
      <c r="A2" s="317" t="s">
        <v>335</v>
      </c>
      <c r="B2" s="317"/>
      <c r="C2" s="317" t="s">
        <v>111</v>
      </c>
      <c r="D2" s="317" t="s">
        <v>336</v>
      </c>
      <c r="E2" s="317"/>
      <c r="F2" s="317" t="s">
        <v>339</v>
      </c>
      <c r="G2" s="317"/>
      <c r="H2" s="317" t="s">
        <v>342</v>
      </c>
      <c r="I2" s="317"/>
      <c r="J2" s="256" t="s">
        <v>345</v>
      </c>
    </row>
    <row r="3" spans="1:10">
      <c r="A3" s="317"/>
      <c r="B3" s="317"/>
      <c r="C3" s="317"/>
      <c r="D3" s="155" t="s">
        <v>337</v>
      </c>
      <c r="E3" s="155" t="s">
        <v>338</v>
      </c>
      <c r="F3" s="155" t="s">
        <v>340</v>
      </c>
      <c r="G3" s="155" t="s">
        <v>341</v>
      </c>
      <c r="H3" s="155" t="s">
        <v>344</v>
      </c>
      <c r="I3" s="155" t="s">
        <v>343</v>
      </c>
      <c r="J3" s="256"/>
    </row>
    <row r="4" spans="1:10">
      <c r="A4" s="44"/>
      <c r="B4" s="45"/>
      <c r="C4" s="41" t="s">
        <v>115</v>
      </c>
      <c r="D4" s="41" t="s">
        <v>115</v>
      </c>
      <c r="E4" s="41" t="s">
        <v>115</v>
      </c>
      <c r="F4" s="41" t="s">
        <v>115</v>
      </c>
      <c r="G4" s="41" t="s">
        <v>115</v>
      </c>
      <c r="H4" s="41" t="s">
        <v>115</v>
      </c>
      <c r="I4" s="41" t="s">
        <v>115</v>
      </c>
      <c r="J4" s="42" t="s">
        <v>115</v>
      </c>
    </row>
    <row r="5" spans="1:10">
      <c r="A5" s="156">
        <v>1960</v>
      </c>
      <c r="B5" s="157" t="s">
        <v>58</v>
      </c>
      <c r="C5" s="158">
        <v>15901</v>
      </c>
      <c r="D5" s="158">
        <v>557</v>
      </c>
      <c r="E5" s="158">
        <v>823</v>
      </c>
      <c r="F5" s="158">
        <v>233</v>
      </c>
      <c r="G5" s="158">
        <v>102</v>
      </c>
      <c r="H5" s="146">
        <v>0</v>
      </c>
      <c r="I5" s="146">
        <v>119</v>
      </c>
      <c r="J5" s="159">
        <f>D5+F5+H5-E5-G5-I5</f>
        <v>-254</v>
      </c>
    </row>
    <row r="6" spans="1:10">
      <c r="A6" s="156">
        <v>1961</v>
      </c>
      <c r="B6" s="157" t="s">
        <v>59</v>
      </c>
      <c r="C6" s="158">
        <v>15682</v>
      </c>
      <c r="D6" s="158">
        <v>594</v>
      </c>
      <c r="E6" s="158">
        <v>963</v>
      </c>
      <c r="F6" s="158">
        <v>226</v>
      </c>
      <c r="G6" s="158">
        <v>78</v>
      </c>
      <c r="H6" s="146">
        <v>2</v>
      </c>
      <c r="I6" s="146">
        <v>0</v>
      </c>
      <c r="J6" s="159">
        <f t="shared" ref="J6:J17" si="0">D6+F6+H6-E6-G6-I6</f>
        <v>-219</v>
      </c>
    </row>
    <row r="7" spans="1:10">
      <c r="A7" s="156">
        <v>1962</v>
      </c>
      <c r="B7" s="157" t="s">
        <v>60</v>
      </c>
      <c r="C7" s="158">
        <v>15329</v>
      </c>
      <c r="D7" s="158">
        <v>542</v>
      </c>
      <c r="E7" s="158">
        <v>992</v>
      </c>
      <c r="F7" s="158">
        <v>206</v>
      </c>
      <c r="G7" s="158">
        <v>100</v>
      </c>
      <c r="H7" s="146">
        <v>0</v>
      </c>
      <c r="I7" s="146">
        <v>9</v>
      </c>
      <c r="J7" s="159">
        <f t="shared" si="0"/>
        <v>-353</v>
      </c>
    </row>
    <row r="8" spans="1:10">
      <c r="A8" s="156">
        <v>1963</v>
      </c>
      <c r="B8" s="157" t="s">
        <v>61</v>
      </c>
      <c r="C8" s="158">
        <v>13900</v>
      </c>
      <c r="D8" s="158">
        <v>871</v>
      </c>
      <c r="E8" s="158">
        <v>1093</v>
      </c>
      <c r="F8" s="158">
        <v>229</v>
      </c>
      <c r="G8" s="158">
        <v>69</v>
      </c>
      <c r="H8" s="146">
        <v>58</v>
      </c>
      <c r="I8" s="146">
        <v>1425</v>
      </c>
      <c r="J8" s="159">
        <f t="shared" si="0"/>
        <v>-1429</v>
      </c>
    </row>
    <row r="9" spans="1:10">
      <c r="A9" s="156">
        <v>1964</v>
      </c>
      <c r="B9" s="157" t="s">
        <v>62</v>
      </c>
      <c r="C9" s="158">
        <v>13509</v>
      </c>
      <c r="D9" s="158">
        <v>635</v>
      </c>
      <c r="E9" s="158">
        <v>1163</v>
      </c>
      <c r="F9" s="158">
        <v>207</v>
      </c>
      <c r="G9" s="158">
        <v>77</v>
      </c>
      <c r="H9" s="146">
        <v>16</v>
      </c>
      <c r="I9" s="146">
        <v>9</v>
      </c>
      <c r="J9" s="159">
        <f t="shared" si="0"/>
        <v>-391</v>
      </c>
    </row>
    <row r="10" spans="1:10">
      <c r="A10" s="156">
        <v>1965</v>
      </c>
      <c r="B10" s="157" t="s">
        <v>63</v>
      </c>
      <c r="C10" s="158">
        <v>13163</v>
      </c>
      <c r="D10" s="158">
        <v>622</v>
      </c>
      <c r="E10" s="158">
        <v>1104</v>
      </c>
      <c r="F10" s="158">
        <v>193</v>
      </c>
      <c r="G10" s="158">
        <v>65</v>
      </c>
      <c r="H10" s="146">
        <v>10</v>
      </c>
      <c r="I10" s="146">
        <v>2</v>
      </c>
      <c r="J10" s="159">
        <f t="shared" si="0"/>
        <v>-346</v>
      </c>
    </row>
    <row r="11" spans="1:10">
      <c r="A11" s="156">
        <v>1966</v>
      </c>
      <c r="B11" s="157" t="s">
        <v>64</v>
      </c>
      <c r="C11" s="158">
        <v>12195</v>
      </c>
      <c r="D11" s="158">
        <v>647</v>
      </c>
      <c r="E11" s="158">
        <v>1112</v>
      </c>
      <c r="F11" s="158">
        <v>135</v>
      </c>
      <c r="G11" s="158">
        <v>87</v>
      </c>
      <c r="H11" s="146">
        <v>23</v>
      </c>
      <c r="I11" s="146">
        <v>574</v>
      </c>
      <c r="J11" s="159">
        <f t="shared" si="0"/>
        <v>-968</v>
      </c>
    </row>
    <row r="12" spans="1:10">
      <c r="A12" s="156">
        <v>1967</v>
      </c>
      <c r="B12" s="157" t="s">
        <v>65</v>
      </c>
      <c r="C12" s="158">
        <v>11906</v>
      </c>
      <c r="D12" s="158">
        <v>604</v>
      </c>
      <c r="E12" s="158">
        <v>977</v>
      </c>
      <c r="F12" s="158">
        <v>149</v>
      </c>
      <c r="G12" s="158">
        <v>82</v>
      </c>
      <c r="H12" s="146">
        <v>19</v>
      </c>
      <c r="I12" s="146">
        <v>2</v>
      </c>
      <c r="J12" s="159">
        <f t="shared" si="0"/>
        <v>-289</v>
      </c>
    </row>
    <row r="13" spans="1:10">
      <c r="A13" s="156">
        <v>1968</v>
      </c>
      <c r="B13" s="157" t="s">
        <v>66</v>
      </c>
      <c r="C13" s="158">
        <v>11505</v>
      </c>
      <c r="D13" s="158">
        <v>587</v>
      </c>
      <c r="E13" s="158">
        <v>1071</v>
      </c>
      <c r="F13" s="158">
        <v>160</v>
      </c>
      <c r="G13" s="158">
        <v>104</v>
      </c>
      <c r="H13" s="146">
        <v>153</v>
      </c>
      <c r="I13" s="146">
        <v>126</v>
      </c>
      <c r="J13" s="159">
        <f t="shared" si="0"/>
        <v>-401</v>
      </c>
    </row>
    <row r="14" spans="1:10">
      <c r="A14" s="156">
        <v>1969</v>
      </c>
      <c r="B14" s="157" t="s">
        <v>67</v>
      </c>
      <c r="C14" s="158">
        <v>11017</v>
      </c>
      <c r="D14" s="158">
        <v>506</v>
      </c>
      <c r="E14" s="158">
        <v>1058</v>
      </c>
      <c r="F14" s="158">
        <v>159</v>
      </c>
      <c r="G14" s="158">
        <v>95</v>
      </c>
      <c r="H14" s="146">
        <v>40</v>
      </c>
      <c r="I14" s="146">
        <v>40</v>
      </c>
      <c r="J14" s="159">
        <f t="shared" si="0"/>
        <v>-488</v>
      </c>
    </row>
    <row r="15" spans="1:10">
      <c r="A15" s="156">
        <v>1970</v>
      </c>
      <c r="B15" s="157" t="s">
        <v>68</v>
      </c>
      <c r="C15" s="158">
        <v>10497</v>
      </c>
      <c r="D15" s="158">
        <v>555</v>
      </c>
      <c r="E15" s="158">
        <v>1165</v>
      </c>
      <c r="F15" s="158">
        <v>154</v>
      </c>
      <c r="G15" s="158">
        <v>69</v>
      </c>
      <c r="H15" s="146">
        <v>19</v>
      </c>
      <c r="I15" s="146">
        <v>14</v>
      </c>
      <c r="J15" s="159">
        <f t="shared" si="0"/>
        <v>-520</v>
      </c>
    </row>
    <row r="16" spans="1:10">
      <c r="A16" s="156">
        <v>1971</v>
      </c>
      <c r="B16" s="157" t="s">
        <v>69</v>
      </c>
      <c r="C16" s="158">
        <v>10214</v>
      </c>
      <c r="D16" s="158">
        <v>563</v>
      </c>
      <c r="E16" s="158">
        <v>938</v>
      </c>
      <c r="F16" s="158">
        <v>156</v>
      </c>
      <c r="G16" s="158">
        <v>74</v>
      </c>
      <c r="H16" s="146">
        <v>15</v>
      </c>
      <c r="I16" s="146">
        <v>5</v>
      </c>
      <c r="J16" s="159">
        <f t="shared" si="0"/>
        <v>-283</v>
      </c>
    </row>
    <row r="17" spans="1:10">
      <c r="A17" s="156">
        <v>1972</v>
      </c>
      <c r="B17" s="157" t="s">
        <v>70</v>
      </c>
      <c r="C17" s="158">
        <v>10068</v>
      </c>
      <c r="D17" s="158">
        <v>581</v>
      </c>
      <c r="E17" s="158">
        <v>815</v>
      </c>
      <c r="F17" s="158">
        <v>149</v>
      </c>
      <c r="G17" s="158">
        <v>67</v>
      </c>
      <c r="H17" s="146">
        <v>7</v>
      </c>
      <c r="I17" s="146">
        <v>1</v>
      </c>
      <c r="J17" s="159">
        <f t="shared" si="0"/>
        <v>-146</v>
      </c>
    </row>
    <row r="18" spans="1:10">
      <c r="A18" s="156">
        <v>1973</v>
      </c>
      <c r="B18" s="157" t="s">
        <v>71</v>
      </c>
      <c r="C18" s="158">
        <v>9867</v>
      </c>
      <c r="D18" s="158">
        <v>493</v>
      </c>
      <c r="E18" s="158">
        <v>809</v>
      </c>
      <c r="F18" s="158">
        <v>165</v>
      </c>
      <c r="G18" s="158">
        <v>60</v>
      </c>
      <c r="H18" s="146">
        <v>15</v>
      </c>
      <c r="I18" s="146">
        <v>5</v>
      </c>
      <c r="J18" s="159">
        <f t="shared" ref="J18:J65" si="1">D18+F18+H18-E18-G18-I18</f>
        <v>-201</v>
      </c>
    </row>
    <row r="19" spans="1:10">
      <c r="A19" s="156">
        <v>1974</v>
      </c>
      <c r="B19" s="157" t="s">
        <v>72</v>
      </c>
      <c r="C19" s="158">
        <v>9675</v>
      </c>
      <c r="D19" s="158">
        <v>439</v>
      </c>
      <c r="E19" s="158">
        <v>735</v>
      </c>
      <c r="F19" s="158">
        <v>152</v>
      </c>
      <c r="G19" s="158">
        <v>68</v>
      </c>
      <c r="H19" s="146">
        <v>50</v>
      </c>
      <c r="I19" s="146">
        <v>30</v>
      </c>
      <c r="J19" s="159">
        <f t="shared" si="1"/>
        <v>-192</v>
      </c>
    </row>
    <row r="20" spans="1:10">
      <c r="A20" s="156">
        <v>1975</v>
      </c>
      <c r="B20" s="157" t="s">
        <v>73</v>
      </c>
      <c r="C20" s="158">
        <v>9494</v>
      </c>
      <c r="D20" s="158">
        <v>425</v>
      </c>
      <c r="E20" s="158">
        <v>673</v>
      </c>
      <c r="F20" s="158">
        <v>131</v>
      </c>
      <c r="G20" s="158">
        <v>75</v>
      </c>
      <c r="H20" s="146">
        <v>13</v>
      </c>
      <c r="I20" s="146">
        <v>2</v>
      </c>
      <c r="J20" s="159">
        <f t="shared" si="1"/>
        <v>-181</v>
      </c>
    </row>
    <row r="21" spans="1:10">
      <c r="A21" s="156">
        <v>1976</v>
      </c>
      <c r="B21" s="157" t="s">
        <v>74</v>
      </c>
      <c r="C21" s="158">
        <v>9392</v>
      </c>
      <c r="D21" s="158">
        <v>425</v>
      </c>
      <c r="E21" s="158">
        <v>591</v>
      </c>
      <c r="F21" s="158">
        <v>125</v>
      </c>
      <c r="G21" s="158">
        <v>67</v>
      </c>
      <c r="H21" s="146">
        <v>6</v>
      </c>
      <c r="I21" s="146">
        <v>0</v>
      </c>
      <c r="J21" s="159">
        <f t="shared" si="1"/>
        <v>-102</v>
      </c>
    </row>
    <row r="22" spans="1:10">
      <c r="A22" s="156">
        <v>1977</v>
      </c>
      <c r="B22" s="157" t="s">
        <v>75</v>
      </c>
      <c r="C22" s="158">
        <v>9258</v>
      </c>
      <c r="D22" s="158">
        <v>391</v>
      </c>
      <c r="E22" s="158">
        <v>560</v>
      </c>
      <c r="F22" s="158">
        <v>118</v>
      </c>
      <c r="G22" s="158">
        <v>79</v>
      </c>
      <c r="H22" s="146">
        <v>14</v>
      </c>
      <c r="I22" s="146">
        <v>22</v>
      </c>
      <c r="J22" s="159">
        <f t="shared" si="1"/>
        <v>-138</v>
      </c>
    </row>
    <row r="23" spans="1:10">
      <c r="A23" s="156">
        <v>1978</v>
      </c>
      <c r="B23" s="157" t="s">
        <v>76</v>
      </c>
      <c r="C23" s="158">
        <v>9217</v>
      </c>
      <c r="D23" s="158">
        <v>421</v>
      </c>
      <c r="E23" s="158">
        <v>510</v>
      </c>
      <c r="F23" s="158">
        <v>121</v>
      </c>
      <c r="G23" s="158">
        <v>67</v>
      </c>
      <c r="H23" s="146">
        <v>17</v>
      </c>
      <c r="I23" s="146">
        <v>23</v>
      </c>
      <c r="J23" s="159">
        <f t="shared" si="1"/>
        <v>-41</v>
      </c>
    </row>
    <row r="24" spans="1:10">
      <c r="A24" s="156">
        <v>1979</v>
      </c>
      <c r="B24" s="157" t="s">
        <v>77</v>
      </c>
      <c r="C24" s="158">
        <v>9077</v>
      </c>
      <c r="D24" s="158">
        <v>422</v>
      </c>
      <c r="E24" s="158">
        <v>599</v>
      </c>
      <c r="F24" s="158">
        <v>112</v>
      </c>
      <c r="G24" s="158">
        <v>79</v>
      </c>
      <c r="H24" s="146">
        <v>5</v>
      </c>
      <c r="I24" s="146">
        <v>1</v>
      </c>
      <c r="J24" s="159">
        <f t="shared" si="1"/>
        <v>-140</v>
      </c>
    </row>
    <row r="25" spans="1:10">
      <c r="A25" s="156">
        <v>1980</v>
      </c>
      <c r="B25" s="157" t="s">
        <v>78</v>
      </c>
      <c r="C25" s="158">
        <v>8899</v>
      </c>
      <c r="D25" s="158">
        <v>348</v>
      </c>
      <c r="E25" s="158">
        <v>571</v>
      </c>
      <c r="F25" s="158">
        <v>113</v>
      </c>
      <c r="G25" s="158">
        <v>67</v>
      </c>
      <c r="H25" s="146">
        <v>1</v>
      </c>
      <c r="I25" s="146">
        <v>2</v>
      </c>
      <c r="J25" s="159">
        <f t="shared" si="1"/>
        <v>-178</v>
      </c>
    </row>
    <row r="26" spans="1:10">
      <c r="A26" s="156">
        <v>1981</v>
      </c>
      <c r="B26" s="157" t="s">
        <v>79</v>
      </c>
      <c r="C26" s="158">
        <v>8793</v>
      </c>
      <c r="D26" s="158">
        <v>372</v>
      </c>
      <c r="E26" s="158">
        <v>498</v>
      </c>
      <c r="F26" s="158">
        <v>97</v>
      </c>
      <c r="G26" s="158">
        <v>77</v>
      </c>
      <c r="H26" s="146">
        <v>0</v>
      </c>
      <c r="I26" s="146">
        <v>0</v>
      </c>
      <c r="J26" s="159">
        <f t="shared" si="1"/>
        <v>-106</v>
      </c>
    </row>
    <row r="27" spans="1:10">
      <c r="A27" s="156">
        <v>1982</v>
      </c>
      <c r="B27" s="157" t="s">
        <v>80</v>
      </c>
      <c r="C27" s="158">
        <v>8690</v>
      </c>
      <c r="D27" s="158">
        <v>342</v>
      </c>
      <c r="E27" s="158">
        <v>482</v>
      </c>
      <c r="F27" s="158">
        <v>111</v>
      </c>
      <c r="G27" s="158">
        <v>72</v>
      </c>
      <c r="H27" s="146">
        <v>1</v>
      </c>
      <c r="I27" s="146">
        <v>3</v>
      </c>
      <c r="J27" s="159">
        <f t="shared" si="1"/>
        <v>-103</v>
      </c>
    </row>
    <row r="28" spans="1:10">
      <c r="A28" s="156">
        <v>1983</v>
      </c>
      <c r="B28" s="157" t="s">
        <v>81</v>
      </c>
      <c r="C28" s="158">
        <v>8580</v>
      </c>
      <c r="D28" s="158">
        <v>362</v>
      </c>
      <c r="E28" s="158">
        <v>502</v>
      </c>
      <c r="F28" s="158">
        <v>95</v>
      </c>
      <c r="G28" s="158">
        <v>64</v>
      </c>
      <c r="H28" s="146">
        <v>3</v>
      </c>
      <c r="I28" s="146">
        <v>4</v>
      </c>
      <c r="J28" s="159">
        <f t="shared" si="1"/>
        <v>-110</v>
      </c>
    </row>
    <row r="29" spans="1:10">
      <c r="A29" s="156">
        <v>1984</v>
      </c>
      <c r="B29" s="157" t="s">
        <v>82</v>
      </c>
      <c r="C29" s="158">
        <v>8531</v>
      </c>
      <c r="D29" s="158">
        <v>359</v>
      </c>
      <c r="E29" s="158">
        <v>434</v>
      </c>
      <c r="F29" s="158">
        <v>90</v>
      </c>
      <c r="G29" s="158">
        <v>66</v>
      </c>
      <c r="H29" s="146">
        <v>3</v>
      </c>
      <c r="I29" s="146">
        <v>1</v>
      </c>
      <c r="J29" s="159">
        <f t="shared" si="1"/>
        <v>-49</v>
      </c>
    </row>
    <row r="30" spans="1:10">
      <c r="A30" s="156">
        <v>1985</v>
      </c>
      <c r="B30" s="157" t="s">
        <v>83</v>
      </c>
      <c r="C30" s="158">
        <v>8488</v>
      </c>
      <c r="D30" s="158">
        <v>424</v>
      </c>
      <c r="E30" s="158">
        <v>470</v>
      </c>
      <c r="F30" s="158">
        <v>79</v>
      </c>
      <c r="G30" s="158">
        <v>81</v>
      </c>
      <c r="H30" s="146">
        <v>5</v>
      </c>
      <c r="I30" s="146">
        <v>0</v>
      </c>
      <c r="J30" s="159">
        <f t="shared" si="1"/>
        <v>-43</v>
      </c>
    </row>
    <row r="31" spans="1:10">
      <c r="A31" s="156">
        <v>1986</v>
      </c>
      <c r="B31" s="157" t="s">
        <v>84</v>
      </c>
      <c r="C31" s="158">
        <v>8458</v>
      </c>
      <c r="D31" s="158">
        <v>379</v>
      </c>
      <c r="E31" s="158">
        <v>407</v>
      </c>
      <c r="F31" s="158">
        <v>72</v>
      </c>
      <c r="G31" s="158">
        <v>76</v>
      </c>
      <c r="H31" s="146">
        <v>2</v>
      </c>
      <c r="I31" s="146">
        <v>0</v>
      </c>
      <c r="J31" s="159">
        <f t="shared" si="1"/>
        <v>-30</v>
      </c>
    </row>
    <row r="32" spans="1:10">
      <c r="A32" s="156">
        <v>1987</v>
      </c>
      <c r="B32" s="157" t="s">
        <v>85</v>
      </c>
      <c r="C32" s="158">
        <v>8328</v>
      </c>
      <c r="D32" s="158">
        <v>335</v>
      </c>
      <c r="E32" s="158">
        <v>456</v>
      </c>
      <c r="F32" s="158">
        <v>80</v>
      </c>
      <c r="G32" s="158">
        <v>90</v>
      </c>
      <c r="H32" s="146">
        <v>1</v>
      </c>
      <c r="I32" s="146">
        <v>0</v>
      </c>
      <c r="J32" s="159">
        <f t="shared" si="1"/>
        <v>-130</v>
      </c>
    </row>
    <row r="33" spans="1:10">
      <c r="A33" s="156">
        <v>1988</v>
      </c>
      <c r="B33" s="157" t="s">
        <v>346</v>
      </c>
      <c r="C33" s="158">
        <v>8175</v>
      </c>
      <c r="D33" s="158">
        <v>311</v>
      </c>
      <c r="E33" s="158">
        <v>459</v>
      </c>
      <c r="F33" s="158">
        <v>67</v>
      </c>
      <c r="G33" s="158">
        <v>73</v>
      </c>
      <c r="H33" s="146">
        <v>1</v>
      </c>
      <c r="I33" s="146">
        <v>0</v>
      </c>
      <c r="J33" s="159">
        <f t="shared" si="1"/>
        <v>-153</v>
      </c>
    </row>
    <row r="34" spans="1:10">
      <c r="A34" s="156">
        <v>1989</v>
      </c>
      <c r="B34" s="157" t="s">
        <v>45</v>
      </c>
      <c r="C34" s="158">
        <v>8136</v>
      </c>
      <c r="D34" s="158">
        <v>367</v>
      </c>
      <c r="E34" s="158">
        <v>409</v>
      </c>
      <c r="F34" s="158">
        <v>68</v>
      </c>
      <c r="G34" s="158">
        <v>65</v>
      </c>
      <c r="H34" s="146">
        <v>0</v>
      </c>
      <c r="I34" s="146">
        <v>0</v>
      </c>
      <c r="J34" s="159">
        <f t="shared" si="1"/>
        <v>-39</v>
      </c>
    </row>
    <row r="35" spans="1:10">
      <c r="A35" s="156">
        <v>1990</v>
      </c>
      <c r="B35" s="157" t="s">
        <v>44</v>
      </c>
      <c r="C35" s="158">
        <v>7992</v>
      </c>
      <c r="D35" s="158">
        <v>260</v>
      </c>
      <c r="E35" s="158">
        <v>413</v>
      </c>
      <c r="F35" s="158">
        <v>83</v>
      </c>
      <c r="G35" s="158">
        <v>75</v>
      </c>
      <c r="H35" s="146">
        <v>1</v>
      </c>
      <c r="I35" s="146">
        <v>0</v>
      </c>
      <c r="J35" s="159">
        <f t="shared" si="1"/>
        <v>-144</v>
      </c>
    </row>
    <row r="36" spans="1:10">
      <c r="A36" s="156">
        <v>1991</v>
      </c>
      <c r="B36" s="157" t="s">
        <v>43</v>
      </c>
      <c r="C36" s="158">
        <v>7838</v>
      </c>
      <c r="D36" s="158">
        <v>293</v>
      </c>
      <c r="E36" s="158">
        <v>439</v>
      </c>
      <c r="F36" s="158">
        <v>69</v>
      </c>
      <c r="G36" s="158">
        <v>77</v>
      </c>
      <c r="H36" s="146">
        <v>0</v>
      </c>
      <c r="I36" s="146">
        <v>0</v>
      </c>
      <c r="J36" s="159">
        <f t="shared" si="1"/>
        <v>-154</v>
      </c>
    </row>
    <row r="37" spans="1:10">
      <c r="A37" s="156">
        <v>1992</v>
      </c>
      <c r="B37" s="157" t="s">
        <v>42</v>
      </c>
      <c r="C37" s="158">
        <v>7707</v>
      </c>
      <c r="D37" s="158">
        <v>249</v>
      </c>
      <c r="E37" s="158">
        <v>376</v>
      </c>
      <c r="F37" s="158">
        <v>68</v>
      </c>
      <c r="G37" s="158">
        <v>72</v>
      </c>
      <c r="H37" s="146">
        <v>0</v>
      </c>
      <c r="I37" s="146">
        <v>0</v>
      </c>
      <c r="J37" s="159">
        <f t="shared" si="1"/>
        <v>-131</v>
      </c>
    </row>
    <row r="38" spans="1:10">
      <c r="A38" s="156">
        <v>1993</v>
      </c>
      <c r="B38" s="157" t="s">
        <v>41</v>
      </c>
      <c r="C38" s="158">
        <v>7613</v>
      </c>
      <c r="D38" s="158">
        <v>297</v>
      </c>
      <c r="E38" s="158">
        <v>395</v>
      </c>
      <c r="F38" s="158">
        <v>72</v>
      </c>
      <c r="G38" s="158">
        <v>68</v>
      </c>
      <c r="H38" s="146">
        <v>0</v>
      </c>
      <c r="I38" s="146">
        <v>0</v>
      </c>
      <c r="J38" s="159">
        <f t="shared" si="1"/>
        <v>-94</v>
      </c>
    </row>
    <row r="39" spans="1:10">
      <c r="A39" s="156">
        <v>1994</v>
      </c>
      <c r="B39" s="157" t="s">
        <v>40</v>
      </c>
      <c r="C39" s="158">
        <v>7525</v>
      </c>
      <c r="D39" s="158">
        <v>297</v>
      </c>
      <c r="E39" s="158">
        <v>387</v>
      </c>
      <c r="F39" s="158">
        <v>62</v>
      </c>
      <c r="G39" s="158">
        <v>60</v>
      </c>
      <c r="H39" s="146">
        <v>0</v>
      </c>
      <c r="I39" s="146">
        <v>0</v>
      </c>
      <c r="J39" s="159">
        <f t="shared" si="1"/>
        <v>-88</v>
      </c>
    </row>
    <row r="40" spans="1:10">
      <c r="A40" s="156">
        <v>1995</v>
      </c>
      <c r="B40" s="157" t="s">
        <v>39</v>
      </c>
      <c r="C40" s="158">
        <v>7406</v>
      </c>
      <c r="D40" s="158">
        <v>281</v>
      </c>
      <c r="E40" s="158">
        <v>376</v>
      </c>
      <c r="F40" s="158">
        <v>58</v>
      </c>
      <c r="G40" s="158">
        <v>84</v>
      </c>
      <c r="H40" s="146">
        <v>0</v>
      </c>
      <c r="I40" s="146">
        <v>0</v>
      </c>
      <c r="J40" s="159">
        <f t="shared" si="1"/>
        <v>-121</v>
      </c>
    </row>
    <row r="41" spans="1:10">
      <c r="A41" s="156">
        <v>1996</v>
      </c>
      <c r="B41" s="157" t="s">
        <v>38</v>
      </c>
      <c r="C41" s="158">
        <v>7333</v>
      </c>
      <c r="D41" s="158">
        <v>277</v>
      </c>
      <c r="E41" s="158">
        <v>339</v>
      </c>
      <c r="F41" s="158">
        <v>53</v>
      </c>
      <c r="G41" s="158">
        <v>65</v>
      </c>
      <c r="H41" s="146">
        <v>1</v>
      </c>
      <c r="I41" s="146">
        <v>0</v>
      </c>
      <c r="J41" s="159">
        <f t="shared" si="1"/>
        <v>-73</v>
      </c>
    </row>
    <row r="42" spans="1:10">
      <c r="A42" s="156">
        <v>1997</v>
      </c>
      <c r="B42" s="157" t="s">
        <v>37</v>
      </c>
      <c r="C42" s="158">
        <v>7163</v>
      </c>
      <c r="D42" s="158">
        <v>226</v>
      </c>
      <c r="E42" s="158">
        <v>405</v>
      </c>
      <c r="F42" s="158">
        <v>58</v>
      </c>
      <c r="G42" s="158">
        <v>50</v>
      </c>
      <c r="H42" s="146">
        <v>1</v>
      </c>
      <c r="I42" s="146">
        <v>0</v>
      </c>
      <c r="J42" s="159">
        <f t="shared" si="1"/>
        <v>-170</v>
      </c>
    </row>
    <row r="43" spans="1:10">
      <c r="A43" s="156">
        <v>1998</v>
      </c>
      <c r="B43" s="157" t="s">
        <v>36</v>
      </c>
      <c r="C43" s="158">
        <v>7038</v>
      </c>
      <c r="D43" s="158">
        <v>276</v>
      </c>
      <c r="E43" s="158">
        <v>371</v>
      </c>
      <c r="F43" s="158">
        <v>57</v>
      </c>
      <c r="G43" s="158">
        <v>87</v>
      </c>
      <c r="H43" s="146">
        <v>0</v>
      </c>
      <c r="I43" s="146">
        <v>0</v>
      </c>
      <c r="J43" s="159">
        <f t="shared" si="1"/>
        <v>-125</v>
      </c>
    </row>
    <row r="44" spans="1:10">
      <c r="A44" s="156">
        <v>1999</v>
      </c>
      <c r="B44" s="157" t="s">
        <v>35</v>
      </c>
      <c r="C44" s="158">
        <v>6952</v>
      </c>
      <c r="D44" s="158">
        <v>237</v>
      </c>
      <c r="E44" s="158">
        <v>284</v>
      </c>
      <c r="F44" s="158">
        <v>34</v>
      </c>
      <c r="G44" s="158">
        <v>73</v>
      </c>
      <c r="H44" s="146">
        <v>0</v>
      </c>
      <c r="I44" s="146">
        <v>0</v>
      </c>
      <c r="J44" s="159">
        <f t="shared" si="1"/>
        <v>-86</v>
      </c>
    </row>
    <row r="45" spans="1:10">
      <c r="A45" s="156">
        <v>2000</v>
      </c>
      <c r="B45" s="157" t="s">
        <v>34</v>
      </c>
      <c r="C45" s="158">
        <v>6861</v>
      </c>
      <c r="D45" s="158">
        <v>238</v>
      </c>
      <c r="E45" s="158">
        <v>311</v>
      </c>
      <c r="F45" s="158">
        <v>56</v>
      </c>
      <c r="G45" s="158">
        <v>75</v>
      </c>
      <c r="H45" s="146">
        <v>0</v>
      </c>
      <c r="I45" s="146">
        <v>0</v>
      </c>
      <c r="J45" s="159">
        <f t="shared" si="1"/>
        <v>-92</v>
      </c>
    </row>
    <row r="46" spans="1:10">
      <c r="A46" s="156">
        <v>2001</v>
      </c>
      <c r="B46" s="157" t="s">
        <v>33</v>
      </c>
      <c r="C46" s="158">
        <v>6766</v>
      </c>
      <c r="D46" s="158">
        <v>235</v>
      </c>
      <c r="E46" s="158">
        <v>298</v>
      </c>
      <c r="F46" s="158">
        <v>42</v>
      </c>
      <c r="G46" s="158">
        <v>74</v>
      </c>
      <c r="H46" s="146">
        <v>0</v>
      </c>
      <c r="I46" s="146">
        <v>0</v>
      </c>
      <c r="J46" s="159">
        <f t="shared" si="1"/>
        <v>-95</v>
      </c>
    </row>
    <row r="47" spans="1:10">
      <c r="A47" s="156">
        <v>2002</v>
      </c>
      <c r="B47" s="157" t="s">
        <v>32</v>
      </c>
      <c r="C47" s="158">
        <v>6686</v>
      </c>
      <c r="D47" s="158">
        <v>224</v>
      </c>
      <c r="E47" s="158">
        <v>288</v>
      </c>
      <c r="F47" s="158">
        <v>47</v>
      </c>
      <c r="G47" s="158">
        <v>65</v>
      </c>
      <c r="H47" s="146">
        <v>2</v>
      </c>
      <c r="I47" s="146">
        <v>0</v>
      </c>
      <c r="J47" s="159">
        <f t="shared" si="1"/>
        <v>-80</v>
      </c>
    </row>
    <row r="48" spans="1:10">
      <c r="A48" s="156">
        <v>2003</v>
      </c>
      <c r="B48" s="157" t="s">
        <v>31</v>
      </c>
      <c r="C48" s="158">
        <v>6602</v>
      </c>
      <c r="D48" s="158">
        <v>251</v>
      </c>
      <c r="E48" s="158">
        <v>296</v>
      </c>
      <c r="F48" s="158">
        <v>50</v>
      </c>
      <c r="G48" s="158">
        <v>92</v>
      </c>
      <c r="H48" s="146">
        <v>3</v>
      </c>
      <c r="I48" s="146">
        <v>0</v>
      </c>
      <c r="J48" s="159">
        <f t="shared" si="1"/>
        <v>-84</v>
      </c>
    </row>
    <row r="49" spans="1:10">
      <c r="A49" s="156">
        <v>2004</v>
      </c>
      <c r="B49" s="157" t="s">
        <v>30</v>
      </c>
      <c r="C49" s="158">
        <v>6498</v>
      </c>
      <c r="D49" s="158">
        <v>219</v>
      </c>
      <c r="E49" s="158">
        <v>281</v>
      </c>
      <c r="F49" s="158">
        <v>46</v>
      </c>
      <c r="G49" s="158">
        <v>94</v>
      </c>
      <c r="H49" s="146">
        <v>6</v>
      </c>
      <c r="I49" s="146">
        <v>0</v>
      </c>
      <c r="J49" s="159">
        <f t="shared" si="1"/>
        <v>-104</v>
      </c>
    </row>
    <row r="50" spans="1:10">
      <c r="A50" s="156">
        <v>2005</v>
      </c>
      <c r="B50" s="157" t="s">
        <v>29</v>
      </c>
      <c r="C50" s="158">
        <v>6370</v>
      </c>
      <c r="D50" s="158">
        <v>192</v>
      </c>
      <c r="E50" s="158">
        <v>274</v>
      </c>
      <c r="F50" s="158">
        <v>50</v>
      </c>
      <c r="G50" s="158">
        <v>97</v>
      </c>
      <c r="H50" s="146">
        <v>1</v>
      </c>
      <c r="I50" s="146">
        <v>0</v>
      </c>
      <c r="J50" s="159">
        <f t="shared" si="1"/>
        <v>-128</v>
      </c>
    </row>
    <row r="51" spans="1:10">
      <c r="A51" s="156">
        <v>2006</v>
      </c>
      <c r="B51" s="157" t="s">
        <v>17</v>
      </c>
      <c r="C51" s="158">
        <v>6235</v>
      </c>
      <c r="D51" s="158">
        <v>175</v>
      </c>
      <c r="E51" s="158">
        <v>284</v>
      </c>
      <c r="F51" s="158">
        <v>39</v>
      </c>
      <c r="G51" s="158">
        <v>64</v>
      </c>
      <c r="H51" s="146">
        <v>1</v>
      </c>
      <c r="I51" s="146">
        <v>0</v>
      </c>
      <c r="J51" s="159">
        <f t="shared" si="1"/>
        <v>-133</v>
      </c>
    </row>
    <row r="52" spans="1:10">
      <c r="A52" s="156">
        <v>2007</v>
      </c>
      <c r="B52" s="157" t="s">
        <v>16</v>
      </c>
      <c r="C52" s="158">
        <v>6206</v>
      </c>
      <c r="D52" s="158">
        <v>205</v>
      </c>
      <c r="E52" s="158">
        <v>192</v>
      </c>
      <c r="F52" s="158">
        <v>36</v>
      </c>
      <c r="G52" s="158">
        <v>78</v>
      </c>
      <c r="H52" s="146">
        <v>0</v>
      </c>
      <c r="I52" s="146">
        <v>0</v>
      </c>
      <c r="J52" s="159">
        <f t="shared" si="1"/>
        <v>-29</v>
      </c>
    </row>
    <row r="53" spans="1:10">
      <c r="A53" s="156">
        <v>2008</v>
      </c>
      <c r="B53" s="157" t="s">
        <v>28</v>
      </c>
      <c r="C53" s="158">
        <v>6088</v>
      </c>
      <c r="D53" s="158">
        <v>173</v>
      </c>
      <c r="E53" s="158">
        <v>241</v>
      </c>
      <c r="F53" s="158">
        <v>42</v>
      </c>
      <c r="G53" s="158">
        <v>92</v>
      </c>
      <c r="H53" s="146">
        <v>0</v>
      </c>
      <c r="I53" s="146">
        <v>0</v>
      </c>
      <c r="J53" s="159">
        <f t="shared" si="1"/>
        <v>-118</v>
      </c>
    </row>
    <row r="54" spans="1:10">
      <c r="A54" s="156">
        <v>2009</v>
      </c>
      <c r="B54" s="157" t="s">
        <v>27</v>
      </c>
      <c r="C54" s="158">
        <v>6013</v>
      </c>
      <c r="D54" s="158">
        <v>139</v>
      </c>
      <c r="E54" s="158">
        <v>200</v>
      </c>
      <c r="F54" s="158">
        <v>46</v>
      </c>
      <c r="G54" s="158">
        <v>61</v>
      </c>
      <c r="H54" s="146">
        <v>1</v>
      </c>
      <c r="I54" s="146">
        <v>0</v>
      </c>
      <c r="J54" s="159">
        <f t="shared" si="1"/>
        <v>-75</v>
      </c>
    </row>
    <row r="55" spans="1:10">
      <c r="A55" s="156">
        <v>2010</v>
      </c>
      <c r="B55" s="157" t="s">
        <v>26</v>
      </c>
      <c r="C55" s="158">
        <v>5915</v>
      </c>
      <c r="D55" s="158">
        <v>143</v>
      </c>
      <c r="E55" s="158">
        <v>209</v>
      </c>
      <c r="F55" s="158">
        <v>33</v>
      </c>
      <c r="G55" s="158">
        <v>66</v>
      </c>
      <c r="H55" s="146">
        <v>1</v>
      </c>
      <c r="I55" s="146">
        <v>0</v>
      </c>
      <c r="J55" s="159">
        <f t="shared" si="1"/>
        <v>-98</v>
      </c>
    </row>
    <row r="56" spans="1:10">
      <c r="A56" s="156">
        <v>2011</v>
      </c>
      <c r="B56" s="157" t="s">
        <v>25</v>
      </c>
      <c r="C56" s="158">
        <v>5810</v>
      </c>
      <c r="D56" s="158">
        <v>131</v>
      </c>
      <c r="E56" s="158">
        <v>203</v>
      </c>
      <c r="F56" s="158">
        <v>53</v>
      </c>
      <c r="G56" s="158">
        <v>87</v>
      </c>
      <c r="H56" s="146">
        <v>1</v>
      </c>
      <c r="I56" s="146">
        <v>0</v>
      </c>
      <c r="J56" s="159">
        <f t="shared" si="1"/>
        <v>-105</v>
      </c>
    </row>
    <row r="57" spans="1:10">
      <c r="A57" s="156">
        <v>2012</v>
      </c>
      <c r="B57" s="157" t="s">
        <v>24</v>
      </c>
      <c r="C57" s="158">
        <v>5716</v>
      </c>
      <c r="D57" s="158">
        <v>142</v>
      </c>
      <c r="E57" s="158">
        <v>204</v>
      </c>
      <c r="F57" s="158">
        <v>33</v>
      </c>
      <c r="G57" s="158">
        <v>66</v>
      </c>
      <c r="H57" s="146">
        <v>1</v>
      </c>
      <c r="I57" s="146">
        <v>0</v>
      </c>
      <c r="J57" s="159">
        <f t="shared" si="1"/>
        <v>-94</v>
      </c>
    </row>
    <row r="58" spans="1:10">
      <c r="A58" s="156">
        <v>2013</v>
      </c>
      <c r="B58" s="157" t="s">
        <v>23</v>
      </c>
      <c r="C58" s="158">
        <v>5742</v>
      </c>
      <c r="D58" s="158">
        <v>195</v>
      </c>
      <c r="E58" s="158">
        <v>255</v>
      </c>
      <c r="F58" s="158">
        <v>40</v>
      </c>
      <c r="G58" s="158">
        <v>87</v>
      </c>
      <c r="H58" s="146">
        <v>133</v>
      </c>
      <c r="I58" s="146">
        <v>0</v>
      </c>
      <c r="J58" s="159">
        <f t="shared" si="1"/>
        <v>26</v>
      </c>
    </row>
    <row r="59" spans="1:10">
      <c r="A59" s="156">
        <v>2014</v>
      </c>
      <c r="B59" s="157" t="s">
        <v>22</v>
      </c>
      <c r="C59" s="158">
        <v>5644</v>
      </c>
      <c r="D59" s="158">
        <v>212</v>
      </c>
      <c r="E59" s="158">
        <v>246</v>
      </c>
      <c r="F59" s="158">
        <v>27</v>
      </c>
      <c r="G59" s="158">
        <v>92</v>
      </c>
      <c r="H59" s="146">
        <v>1</v>
      </c>
      <c r="I59" s="146">
        <v>0</v>
      </c>
      <c r="J59" s="159">
        <f t="shared" si="1"/>
        <v>-98</v>
      </c>
    </row>
    <row r="60" spans="1:10">
      <c r="A60" s="156">
        <v>2015</v>
      </c>
      <c r="B60" s="157" t="s">
        <v>21</v>
      </c>
      <c r="C60" s="158">
        <v>5497</v>
      </c>
      <c r="D60" s="158">
        <v>162</v>
      </c>
      <c r="E60" s="158">
        <v>264</v>
      </c>
      <c r="F60" s="158">
        <v>25</v>
      </c>
      <c r="G60" s="158">
        <v>70</v>
      </c>
      <c r="H60" s="146">
        <v>0</v>
      </c>
      <c r="I60" s="146">
        <v>0</v>
      </c>
      <c r="J60" s="159">
        <f t="shared" si="1"/>
        <v>-147</v>
      </c>
    </row>
    <row r="61" spans="1:10">
      <c r="A61" s="156">
        <v>2016</v>
      </c>
      <c r="B61" s="157" t="s">
        <v>20</v>
      </c>
      <c r="C61" s="158">
        <v>5344</v>
      </c>
      <c r="D61" s="158">
        <v>156</v>
      </c>
      <c r="E61" s="158">
        <v>247</v>
      </c>
      <c r="F61" s="158">
        <v>22</v>
      </c>
      <c r="G61" s="158">
        <v>84</v>
      </c>
      <c r="H61" s="146">
        <v>0</v>
      </c>
      <c r="I61" s="146">
        <v>0</v>
      </c>
      <c r="J61" s="159">
        <f t="shared" si="1"/>
        <v>-153</v>
      </c>
    </row>
    <row r="62" spans="1:10">
      <c r="A62" s="156">
        <v>2017</v>
      </c>
      <c r="B62" s="157" t="s">
        <v>19</v>
      </c>
      <c r="C62" s="158">
        <v>5244</v>
      </c>
      <c r="D62" s="158">
        <v>204</v>
      </c>
      <c r="E62" s="158">
        <v>247</v>
      </c>
      <c r="F62" s="158">
        <v>23</v>
      </c>
      <c r="G62" s="158">
        <v>80</v>
      </c>
      <c r="H62" s="146">
        <v>0</v>
      </c>
      <c r="I62" s="146">
        <v>0</v>
      </c>
      <c r="J62" s="159">
        <f t="shared" si="1"/>
        <v>-100</v>
      </c>
    </row>
    <row r="63" spans="1:10">
      <c r="A63" s="156">
        <v>2018</v>
      </c>
      <c r="B63" s="157" t="s">
        <v>18</v>
      </c>
      <c r="C63" s="158">
        <v>5205</v>
      </c>
      <c r="D63" s="158">
        <v>248</v>
      </c>
      <c r="E63" s="158">
        <v>234</v>
      </c>
      <c r="F63" s="158">
        <v>32</v>
      </c>
      <c r="G63" s="158">
        <v>85</v>
      </c>
      <c r="H63" s="146">
        <v>0</v>
      </c>
      <c r="I63" s="146">
        <v>0</v>
      </c>
      <c r="J63" s="159">
        <f t="shared" si="1"/>
        <v>-39</v>
      </c>
    </row>
    <row r="64" spans="1:10">
      <c r="A64" s="156">
        <v>2019</v>
      </c>
      <c r="B64" s="157" t="s">
        <v>347</v>
      </c>
      <c r="C64" s="158">
        <v>5111</v>
      </c>
      <c r="D64" s="158">
        <v>226</v>
      </c>
      <c r="E64" s="158">
        <v>274</v>
      </c>
      <c r="F64" s="158">
        <v>29</v>
      </c>
      <c r="G64" s="158">
        <v>75</v>
      </c>
      <c r="H64" s="146">
        <v>0</v>
      </c>
      <c r="I64" s="146">
        <v>0</v>
      </c>
      <c r="J64" s="159">
        <f t="shared" si="1"/>
        <v>-94</v>
      </c>
    </row>
    <row r="65" spans="1:10">
      <c r="A65" s="156">
        <v>2020</v>
      </c>
      <c r="B65" s="157" t="s">
        <v>94</v>
      </c>
      <c r="C65" s="158">
        <v>4953</v>
      </c>
      <c r="D65" s="158">
        <v>132</v>
      </c>
      <c r="E65" s="158">
        <v>232</v>
      </c>
      <c r="F65" s="158">
        <v>24</v>
      </c>
      <c r="G65" s="158">
        <v>82</v>
      </c>
      <c r="H65" s="146">
        <v>0</v>
      </c>
      <c r="I65" s="146">
        <v>0</v>
      </c>
      <c r="J65" s="159">
        <f t="shared" si="1"/>
        <v>-158</v>
      </c>
    </row>
    <row r="66" spans="1:10">
      <c r="A66" s="156">
        <v>2021</v>
      </c>
      <c r="B66" s="157" t="s">
        <v>95</v>
      </c>
      <c r="C66" s="158">
        <v>4842</v>
      </c>
      <c r="D66" s="158">
        <v>150</v>
      </c>
      <c r="E66" s="158">
        <v>203</v>
      </c>
      <c r="F66" s="158">
        <v>33</v>
      </c>
      <c r="G66" s="158">
        <v>94</v>
      </c>
      <c r="H66" s="146">
        <v>3</v>
      </c>
      <c r="I66" s="146">
        <v>0</v>
      </c>
      <c r="J66" s="159">
        <f>D66+F66+H66-E66-G66-I66</f>
        <v>-111</v>
      </c>
    </row>
  </sheetData>
  <mergeCells count="6">
    <mergeCell ref="J2:J3"/>
    <mergeCell ref="A2:B3"/>
    <mergeCell ref="C2:C3"/>
    <mergeCell ref="D2:E2"/>
    <mergeCell ref="F2:G2"/>
    <mergeCell ref="H2:I2"/>
  </mergeCells>
  <phoneticPr fontId="2"/>
  <conditionalFormatting sqref="A5:J66">
    <cfRule type="expression" dxfId="0" priority="1">
      <formula>MOD(ROW(),2)=1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22"/>
  <sheetViews>
    <sheetView zoomScaleNormal="100" workbookViewId="0">
      <pane ySplit="8" topLeftCell="A9" activePane="bottomLeft" state="frozen"/>
      <selection pane="bottomLeft" activeCell="E5" sqref="E5"/>
    </sheetView>
  </sheetViews>
  <sheetFormatPr defaultRowHeight="18.75" outlineLevelRow="1"/>
  <cols>
    <col min="1" max="1" width="6.75" customWidth="1"/>
    <col min="2" max="2" width="6.375" bestFit="1" customWidth="1"/>
    <col min="3" max="3" width="9" style="2"/>
    <col min="5" max="7" width="9" style="2"/>
    <col min="8" max="8" width="9" customWidth="1"/>
    <col min="10" max="10" width="8.5" customWidth="1"/>
  </cols>
  <sheetData>
    <row r="1" spans="1:9">
      <c r="A1" t="s">
        <v>0</v>
      </c>
      <c r="I1" s="1" t="s">
        <v>15</v>
      </c>
    </row>
    <row r="2" spans="1:9" outlineLevel="1">
      <c r="A2" s="85" t="s">
        <v>97</v>
      </c>
      <c r="B2" s="85"/>
      <c r="C2" s="86"/>
      <c r="D2" s="85"/>
      <c r="E2" s="86"/>
      <c r="I2" s="1"/>
    </row>
    <row r="3" spans="1:9" outlineLevel="1">
      <c r="A3" t="s">
        <v>99</v>
      </c>
      <c r="I3" s="1"/>
    </row>
    <row r="4" spans="1:9" outlineLevel="1">
      <c r="A4" t="s">
        <v>98</v>
      </c>
      <c r="I4" s="1"/>
    </row>
    <row r="5" spans="1:9" outlineLevel="1">
      <c r="A5" t="s">
        <v>268</v>
      </c>
      <c r="I5" s="1"/>
    </row>
    <row r="6" spans="1:9">
      <c r="I6" s="1" t="s">
        <v>14</v>
      </c>
    </row>
    <row r="7" spans="1:9">
      <c r="A7" s="256" t="s">
        <v>9</v>
      </c>
      <c r="B7" s="256"/>
      <c r="C7" s="257" t="s">
        <v>1</v>
      </c>
      <c r="D7" s="255" t="s">
        <v>3</v>
      </c>
      <c r="E7" s="257" t="s">
        <v>10</v>
      </c>
      <c r="F7" s="257"/>
      <c r="G7" s="257"/>
      <c r="H7" s="255" t="s">
        <v>7</v>
      </c>
      <c r="I7" s="255" t="s">
        <v>8</v>
      </c>
    </row>
    <row r="8" spans="1:9">
      <c r="A8" s="256"/>
      <c r="B8" s="256"/>
      <c r="C8" s="257"/>
      <c r="D8" s="256"/>
      <c r="E8" s="81" t="s">
        <v>358</v>
      </c>
      <c r="F8" s="81" t="s">
        <v>360</v>
      </c>
      <c r="G8" s="81" t="s">
        <v>361</v>
      </c>
      <c r="H8" s="256"/>
      <c r="I8" s="256"/>
    </row>
    <row r="9" spans="1:9">
      <c r="A9" s="58">
        <v>1908</v>
      </c>
      <c r="B9" s="91" t="s">
        <v>259</v>
      </c>
      <c r="C9" s="82">
        <v>302</v>
      </c>
      <c r="D9" s="83">
        <f t="shared" ref="D9:D41" si="0">C9/2761*100</f>
        <v>10.938065918145599</v>
      </c>
      <c r="E9" s="82">
        <f>SUM(F9:G9)</f>
        <v>1069</v>
      </c>
      <c r="F9" s="82">
        <v>600</v>
      </c>
      <c r="G9" s="82">
        <v>469</v>
      </c>
      <c r="H9" s="83">
        <f t="shared" ref="H9:H42" si="1">E9/15656*100</f>
        <v>6.8280531425651505</v>
      </c>
      <c r="I9" s="83">
        <f t="shared" ref="I9:I42" si="2">E9/C9</f>
        <v>3.5397350993377485</v>
      </c>
    </row>
    <row r="10" spans="1:9">
      <c r="A10" s="58">
        <v>1909</v>
      </c>
      <c r="B10" s="91" t="s">
        <v>260</v>
      </c>
      <c r="C10" s="82">
        <v>395</v>
      </c>
      <c r="D10" s="83">
        <f t="shared" si="0"/>
        <v>14.306410720753352</v>
      </c>
      <c r="E10" s="82">
        <f t="shared" ref="E10:E41" si="3">SUM(F10:G10)</f>
        <v>1465</v>
      </c>
      <c r="F10" s="82">
        <v>830</v>
      </c>
      <c r="G10" s="82">
        <v>635</v>
      </c>
      <c r="H10" s="83">
        <f t="shared" si="1"/>
        <v>9.3574348492590698</v>
      </c>
      <c r="I10" s="83">
        <f t="shared" si="2"/>
        <v>3.7088607594936707</v>
      </c>
    </row>
    <row r="11" spans="1:9">
      <c r="A11" s="66">
        <v>1910</v>
      </c>
      <c r="B11" s="93" t="s">
        <v>261</v>
      </c>
      <c r="C11" s="82">
        <v>556</v>
      </c>
      <c r="D11" s="83">
        <f t="shared" si="0"/>
        <v>20.137631293009779</v>
      </c>
      <c r="E11" s="82">
        <f t="shared" si="3"/>
        <v>1780</v>
      </c>
      <c r="F11" s="82">
        <v>1006</v>
      </c>
      <c r="G11" s="82">
        <v>774</v>
      </c>
      <c r="H11" s="83">
        <f t="shared" si="1"/>
        <v>11.369443025038324</v>
      </c>
      <c r="I11" s="83">
        <f t="shared" si="2"/>
        <v>3.2014388489208634</v>
      </c>
    </row>
    <row r="12" spans="1:9">
      <c r="A12" s="58">
        <v>1911</v>
      </c>
      <c r="B12" s="91" t="s">
        <v>262</v>
      </c>
      <c r="C12" s="82">
        <v>580</v>
      </c>
      <c r="D12" s="83">
        <f t="shared" si="0"/>
        <v>21.006881564650488</v>
      </c>
      <c r="E12" s="82">
        <f t="shared" si="3"/>
        <v>1469</v>
      </c>
      <c r="F12" s="82">
        <v>878</v>
      </c>
      <c r="G12" s="82">
        <v>591</v>
      </c>
      <c r="H12" s="83">
        <f t="shared" si="1"/>
        <v>9.3829841594276964</v>
      </c>
      <c r="I12" s="83">
        <f t="shared" si="2"/>
        <v>2.5327586206896551</v>
      </c>
    </row>
    <row r="13" spans="1:9">
      <c r="A13" s="58">
        <v>1912</v>
      </c>
      <c r="B13" s="91" t="s">
        <v>247</v>
      </c>
      <c r="C13" s="82">
        <v>747</v>
      </c>
      <c r="D13" s="83">
        <f t="shared" si="0"/>
        <v>27.055414704817093</v>
      </c>
      <c r="E13" s="82">
        <f t="shared" si="3"/>
        <v>2585</v>
      </c>
      <c r="F13" s="82">
        <v>1460</v>
      </c>
      <c r="G13" s="82">
        <v>1125</v>
      </c>
      <c r="H13" s="83">
        <f t="shared" si="1"/>
        <v>16.511241696474197</v>
      </c>
      <c r="I13" s="83">
        <f t="shared" si="2"/>
        <v>3.4605087014725568</v>
      </c>
    </row>
    <row r="14" spans="1:9">
      <c r="A14" s="58">
        <v>1913</v>
      </c>
      <c r="B14" s="91" t="s">
        <v>248</v>
      </c>
      <c r="C14" s="82">
        <v>1252</v>
      </c>
      <c r="D14" s="83">
        <f t="shared" si="0"/>
        <v>45.345889170590361</v>
      </c>
      <c r="E14" s="82">
        <f t="shared" si="3"/>
        <v>4359</v>
      </c>
      <c r="F14" s="82">
        <v>2437</v>
      </c>
      <c r="G14" s="82">
        <v>1922</v>
      </c>
      <c r="H14" s="83">
        <f t="shared" si="1"/>
        <v>27.842360756259581</v>
      </c>
      <c r="I14" s="83">
        <f t="shared" si="2"/>
        <v>3.4816293929712461</v>
      </c>
    </row>
    <row r="15" spans="1:9">
      <c r="A15" s="58">
        <v>1914</v>
      </c>
      <c r="B15" s="91" t="s">
        <v>249</v>
      </c>
      <c r="C15" s="82">
        <v>1364</v>
      </c>
      <c r="D15" s="83">
        <f t="shared" si="0"/>
        <v>49.402390438247011</v>
      </c>
      <c r="E15" s="82">
        <f t="shared" si="3"/>
        <v>4711</v>
      </c>
      <c r="F15" s="82">
        <v>2496</v>
      </c>
      <c r="G15" s="82">
        <v>2215</v>
      </c>
      <c r="H15" s="83">
        <f t="shared" si="1"/>
        <v>30.090700051098619</v>
      </c>
      <c r="I15" s="83">
        <f t="shared" si="2"/>
        <v>3.4538123167155423</v>
      </c>
    </row>
    <row r="16" spans="1:9">
      <c r="A16" s="66">
        <v>1915</v>
      </c>
      <c r="B16" s="93" t="s">
        <v>250</v>
      </c>
      <c r="C16" s="82">
        <v>1454</v>
      </c>
      <c r="D16" s="83">
        <f t="shared" si="0"/>
        <v>52.66207895689967</v>
      </c>
      <c r="E16" s="82">
        <f t="shared" si="3"/>
        <v>6050</v>
      </c>
      <c r="F16" s="84">
        <v>3450</v>
      </c>
      <c r="G16" s="84">
        <v>2600</v>
      </c>
      <c r="H16" s="83">
        <f t="shared" si="1"/>
        <v>38.643331630045992</v>
      </c>
      <c r="I16" s="83">
        <f t="shared" si="2"/>
        <v>4.1609353507565334</v>
      </c>
    </row>
    <row r="17" spans="1:9">
      <c r="A17" s="58">
        <v>1916</v>
      </c>
      <c r="B17" s="91" t="s">
        <v>251</v>
      </c>
      <c r="C17" s="82">
        <v>1517</v>
      </c>
      <c r="D17" s="83">
        <f t="shared" si="0"/>
        <v>54.943860919956535</v>
      </c>
      <c r="E17" s="82">
        <f t="shared" si="3"/>
        <v>6317</v>
      </c>
      <c r="F17" s="84">
        <v>3468</v>
      </c>
      <c r="G17" s="84">
        <v>2849</v>
      </c>
      <c r="H17" s="83">
        <f t="shared" si="1"/>
        <v>40.348748083801738</v>
      </c>
      <c r="I17" s="83">
        <f t="shared" si="2"/>
        <v>4.1641397495056029</v>
      </c>
    </row>
    <row r="18" spans="1:9">
      <c r="A18" s="58">
        <v>1917</v>
      </c>
      <c r="B18" s="91" t="s">
        <v>252</v>
      </c>
      <c r="C18" s="82">
        <v>1534</v>
      </c>
      <c r="D18" s="83">
        <f t="shared" si="0"/>
        <v>55.5595798623687</v>
      </c>
      <c r="E18" s="82">
        <f t="shared" si="3"/>
        <v>7075</v>
      </c>
      <c r="F18" s="84">
        <v>3808</v>
      </c>
      <c r="G18" s="84">
        <v>3267</v>
      </c>
      <c r="H18" s="83">
        <f t="shared" si="1"/>
        <v>45.190342360756262</v>
      </c>
      <c r="I18" s="83">
        <f t="shared" si="2"/>
        <v>4.612125162972621</v>
      </c>
    </row>
    <row r="19" spans="1:9">
      <c r="A19" s="58">
        <v>1918</v>
      </c>
      <c r="B19" s="91" t="s">
        <v>253</v>
      </c>
      <c r="C19" s="82">
        <v>1409</v>
      </c>
      <c r="D19" s="83">
        <f t="shared" si="0"/>
        <v>51.032234697573344</v>
      </c>
      <c r="E19" s="82">
        <v>7013</v>
      </c>
      <c r="F19" s="84" t="s">
        <v>274</v>
      </c>
      <c r="G19" s="84" t="s">
        <v>274</v>
      </c>
      <c r="H19" s="83">
        <f t="shared" si="1"/>
        <v>44.794328053142564</v>
      </c>
      <c r="I19" s="83">
        <f t="shared" si="2"/>
        <v>4.9772888573456351</v>
      </c>
    </row>
    <row r="20" spans="1:9">
      <c r="A20" s="58">
        <v>1919</v>
      </c>
      <c r="B20" s="91" t="s">
        <v>254</v>
      </c>
      <c r="C20" s="82">
        <v>1418</v>
      </c>
      <c r="D20" s="83">
        <f t="shared" si="0"/>
        <v>51.358203549438606</v>
      </c>
      <c r="E20" s="82">
        <f t="shared" si="3"/>
        <v>7275</v>
      </c>
      <c r="F20" s="84">
        <v>3798</v>
      </c>
      <c r="G20" s="84">
        <v>3477</v>
      </c>
      <c r="H20" s="83">
        <f t="shared" si="1"/>
        <v>46.467807869187531</v>
      </c>
      <c r="I20" s="83">
        <f t="shared" si="2"/>
        <v>5.1304654442877293</v>
      </c>
    </row>
    <row r="21" spans="1:9">
      <c r="A21" s="66">
        <v>1920</v>
      </c>
      <c r="B21" s="93" t="s">
        <v>255</v>
      </c>
      <c r="C21" s="82">
        <v>1349</v>
      </c>
      <c r="D21" s="83">
        <f t="shared" si="0"/>
        <v>48.859109018471571</v>
      </c>
      <c r="E21" s="82">
        <f t="shared" si="3"/>
        <v>7222</v>
      </c>
      <c r="F21" s="84">
        <v>3750</v>
      </c>
      <c r="G21" s="84">
        <v>3472</v>
      </c>
      <c r="H21" s="83">
        <f t="shared" si="1"/>
        <v>46.129279509453248</v>
      </c>
      <c r="I21" s="83">
        <f t="shared" si="2"/>
        <v>5.3535952557449962</v>
      </c>
    </row>
    <row r="22" spans="1:9">
      <c r="A22" s="58">
        <v>1921</v>
      </c>
      <c r="B22" s="91" t="s">
        <v>256</v>
      </c>
      <c r="C22" s="84" t="s">
        <v>166</v>
      </c>
      <c r="D22" s="69" t="s">
        <v>186</v>
      </c>
      <c r="E22" s="84" t="s">
        <v>186</v>
      </c>
      <c r="F22" s="84" t="s">
        <v>186</v>
      </c>
      <c r="G22" s="84" t="s">
        <v>186</v>
      </c>
      <c r="H22" s="69" t="s">
        <v>186</v>
      </c>
      <c r="I22" s="69" t="s">
        <v>186</v>
      </c>
    </row>
    <row r="23" spans="1:9">
      <c r="A23" s="58">
        <v>1922</v>
      </c>
      <c r="B23" s="91" t="s">
        <v>257</v>
      </c>
      <c r="C23" s="84" t="s">
        <v>166</v>
      </c>
      <c r="D23" s="69" t="s">
        <v>186</v>
      </c>
      <c r="E23" s="84" t="s">
        <v>186</v>
      </c>
      <c r="F23" s="84" t="s">
        <v>186</v>
      </c>
      <c r="G23" s="84" t="s">
        <v>186</v>
      </c>
      <c r="H23" s="69" t="s">
        <v>186</v>
      </c>
      <c r="I23" s="69" t="s">
        <v>186</v>
      </c>
    </row>
    <row r="24" spans="1:9">
      <c r="A24" s="58">
        <v>1923</v>
      </c>
      <c r="B24" s="91" t="s">
        <v>258</v>
      </c>
      <c r="C24" s="84" t="s">
        <v>166</v>
      </c>
      <c r="D24" s="69" t="s">
        <v>186</v>
      </c>
      <c r="E24" s="84" t="s">
        <v>186</v>
      </c>
      <c r="F24" s="84" t="s">
        <v>186</v>
      </c>
      <c r="G24" s="84" t="s">
        <v>186</v>
      </c>
      <c r="H24" s="69" t="s">
        <v>186</v>
      </c>
      <c r="I24" s="69" t="s">
        <v>186</v>
      </c>
    </row>
    <row r="25" spans="1:9">
      <c r="A25" s="58">
        <v>1924</v>
      </c>
      <c r="B25" s="91" t="s">
        <v>246</v>
      </c>
      <c r="C25" s="84" t="s">
        <v>166</v>
      </c>
      <c r="D25" s="69" t="s">
        <v>186</v>
      </c>
      <c r="E25" s="84" t="s">
        <v>186</v>
      </c>
      <c r="F25" s="84" t="s">
        <v>186</v>
      </c>
      <c r="G25" s="84" t="s">
        <v>186</v>
      </c>
      <c r="H25" s="69" t="s">
        <v>186</v>
      </c>
      <c r="I25" s="69" t="s">
        <v>186</v>
      </c>
    </row>
    <row r="26" spans="1:9">
      <c r="A26" s="66">
        <v>1925</v>
      </c>
      <c r="B26" s="93" t="s">
        <v>245</v>
      </c>
      <c r="C26" s="82">
        <v>1271</v>
      </c>
      <c r="D26" s="83">
        <f t="shared" si="0"/>
        <v>46.034045635639259</v>
      </c>
      <c r="E26" s="82">
        <f t="shared" si="3"/>
        <v>7296</v>
      </c>
      <c r="F26" s="84">
        <v>3721</v>
      </c>
      <c r="G26" s="84">
        <v>3575</v>
      </c>
      <c r="H26" s="83">
        <f t="shared" si="1"/>
        <v>46.601941747572816</v>
      </c>
      <c r="I26" s="83">
        <f t="shared" si="2"/>
        <v>5.7403619197482296</v>
      </c>
    </row>
    <row r="27" spans="1:9">
      <c r="A27" s="58">
        <v>1926</v>
      </c>
      <c r="B27" s="91" t="s">
        <v>232</v>
      </c>
      <c r="C27" s="82">
        <v>1291</v>
      </c>
      <c r="D27" s="83">
        <f t="shared" si="0"/>
        <v>46.758420862006517</v>
      </c>
      <c r="E27" s="82">
        <v>7411</v>
      </c>
      <c r="F27" s="84" t="s">
        <v>356</v>
      </c>
      <c r="G27" s="84" t="s">
        <v>356</v>
      </c>
      <c r="H27" s="83">
        <f t="shared" si="1"/>
        <v>47.336484414920797</v>
      </c>
      <c r="I27" s="83">
        <f t="shared" si="2"/>
        <v>5.7405112316034081</v>
      </c>
    </row>
    <row r="28" spans="1:9">
      <c r="A28" s="58">
        <v>1927</v>
      </c>
      <c r="B28" s="91" t="s">
        <v>233</v>
      </c>
      <c r="C28" s="82">
        <v>1307</v>
      </c>
      <c r="D28" s="83">
        <f t="shared" si="0"/>
        <v>47.33792104310033</v>
      </c>
      <c r="E28" s="82">
        <v>7503</v>
      </c>
      <c r="F28" s="84" t="s">
        <v>356</v>
      </c>
      <c r="G28" s="84" t="s">
        <v>356</v>
      </c>
      <c r="H28" s="83">
        <f t="shared" si="1"/>
        <v>47.924118548799186</v>
      </c>
      <c r="I28" s="83">
        <f t="shared" si="2"/>
        <v>5.7406273909716905</v>
      </c>
    </row>
    <row r="29" spans="1:9">
      <c r="A29" s="58">
        <v>1928</v>
      </c>
      <c r="B29" s="91" t="s">
        <v>234</v>
      </c>
      <c r="C29" s="82">
        <v>1355</v>
      </c>
      <c r="D29" s="83">
        <f t="shared" si="0"/>
        <v>49.076421586381748</v>
      </c>
      <c r="E29" s="82">
        <v>7663</v>
      </c>
      <c r="F29" s="84" t="s">
        <v>356</v>
      </c>
      <c r="G29" s="84" t="s">
        <v>356</v>
      </c>
      <c r="H29" s="83">
        <f t="shared" si="1"/>
        <v>48.9460909555442</v>
      </c>
      <c r="I29" s="83">
        <f t="shared" si="2"/>
        <v>5.6553505535055351</v>
      </c>
    </row>
    <row r="30" spans="1:9">
      <c r="A30" s="58">
        <v>1929</v>
      </c>
      <c r="B30" s="91" t="s">
        <v>235</v>
      </c>
      <c r="C30" s="82">
        <v>1361</v>
      </c>
      <c r="D30" s="83">
        <f t="shared" si="0"/>
        <v>49.293734154291926</v>
      </c>
      <c r="E30" s="82">
        <v>7812</v>
      </c>
      <c r="F30" s="84" t="s">
        <v>356</v>
      </c>
      <c r="G30" s="84" t="s">
        <v>356</v>
      </c>
      <c r="H30" s="83">
        <f t="shared" si="1"/>
        <v>49.897802759325501</v>
      </c>
      <c r="I30" s="83">
        <f t="shared" si="2"/>
        <v>5.7398971344599561</v>
      </c>
    </row>
    <row r="31" spans="1:9">
      <c r="A31" s="66">
        <v>1930</v>
      </c>
      <c r="B31" s="93" t="s">
        <v>126</v>
      </c>
      <c r="C31" s="82">
        <v>1457</v>
      </c>
      <c r="D31" s="83">
        <f t="shared" si="0"/>
        <v>52.770735240854762</v>
      </c>
      <c r="E31" s="82">
        <f t="shared" si="3"/>
        <v>8647</v>
      </c>
      <c r="F31" s="84">
        <v>4416</v>
      </c>
      <c r="G31" s="84">
        <v>4231</v>
      </c>
      <c r="H31" s="83">
        <f t="shared" si="1"/>
        <v>55.231221257026064</v>
      </c>
      <c r="I31" s="83">
        <f t="shared" si="2"/>
        <v>5.9347975291695265</v>
      </c>
    </row>
    <row r="32" spans="1:9">
      <c r="A32" s="58">
        <v>1931</v>
      </c>
      <c r="B32" s="91" t="s">
        <v>236</v>
      </c>
      <c r="C32" s="82">
        <v>1476</v>
      </c>
      <c r="D32" s="83">
        <f t="shared" si="0"/>
        <v>53.458891705903653</v>
      </c>
      <c r="E32" s="82">
        <v>8752</v>
      </c>
      <c r="F32" s="84" t="s">
        <v>166</v>
      </c>
      <c r="G32" s="84" t="s">
        <v>166</v>
      </c>
      <c r="H32" s="83">
        <f t="shared" si="1"/>
        <v>55.901890648952481</v>
      </c>
      <c r="I32" s="83">
        <f t="shared" si="2"/>
        <v>5.9295392953929538</v>
      </c>
    </row>
    <row r="33" spans="1:9">
      <c r="A33" s="58">
        <v>1932</v>
      </c>
      <c r="B33" s="91" t="s">
        <v>237</v>
      </c>
      <c r="C33" s="82">
        <v>1493</v>
      </c>
      <c r="D33" s="83">
        <f t="shared" si="0"/>
        <v>54.074610648315826</v>
      </c>
      <c r="E33" s="82">
        <f t="shared" si="3"/>
        <v>8854</v>
      </c>
      <c r="F33" s="82">
        <v>4524</v>
      </c>
      <c r="G33" s="82">
        <v>4330</v>
      </c>
      <c r="H33" s="83">
        <f t="shared" si="1"/>
        <v>56.553398058252426</v>
      </c>
      <c r="I33" s="83">
        <f t="shared" si="2"/>
        <v>5.9303415941058271</v>
      </c>
    </row>
    <row r="34" spans="1:9">
      <c r="A34" s="58">
        <v>1933</v>
      </c>
      <c r="B34" s="91" t="s">
        <v>238</v>
      </c>
      <c r="C34" s="82">
        <v>1487</v>
      </c>
      <c r="D34" s="83">
        <f t="shared" si="0"/>
        <v>53.857298080405648</v>
      </c>
      <c r="E34" s="82">
        <f t="shared" si="3"/>
        <v>8744</v>
      </c>
      <c r="F34" s="82">
        <v>4424</v>
      </c>
      <c r="G34" s="82">
        <v>4320</v>
      </c>
      <c r="H34" s="83">
        <f t="shared" si="1"/>
        <v>55.850792028615224</v>
      </c>
      <c r="I34" s="83">
        <f t="shared" si="2"/>
        <v>5.8802958977807664</v>
      </c>
    </row>
    <row r="35" spans="1:9">
      <c r="A35" s="58">
        <v>1934</v>
      </c>
      <c r="B35" s="91" t="s">
        <v>239</v>
      </c>
      <c r="C35" s="82">
        <v>1497</v>
      </c>
      <c r="D35" s="83">
        <f t="shared" si="0"/>
        <v>54.219485693589277</v>
      </c>
      <c r="E35" s="82">
        <f t="shared" si="3"/>
        <v>9029</v>
      </c>
      <c r="F35" s="82">
        <v>4569</v>
      </c>
      <c r="G35" s="82">
        <v>4460</v>
      </c>
      <c r="H35" s="83">
        <f t="shared" si="1"/>
        <v>57.67118037812979</v>
      </c>
      <c r="I35" s="83">
        <f t="shared" si="2"/>
        <v>6.0313961255845028</v>
      </c>
    </row>
    <row r="36" spans="1:9">
      <c r="A36" s="66">
        <v>1935</v>
      </c>
      <c r="B36" s="93" t="s">
        <v>127</v>
      </c>
      <c r="C36" s="82">
        <v>1668</v>
      </c>
      <c r="D36" s="83">
        <f t="shared" si="0"/>
        <v>60.41289387902934</v>
      </c>
      <c r="E36" s="82">
        <f t="shared" si="3"/>
        <v>9721</v>
      </c>
      <c r="F36" s="82">
        <v>4976</v>
      </c>
      <c r="G36" s="82">
        <v>4745</v>
      </c>
      <c r="H36" s="83">
        <f t="shared" si="1"/>
        <v>62.091211037301996</v>
      </c>
      <c r="I36" s="83">
        <f t="shared" si="2"/>
        <v>5.8279376498800959</v>
      </c>
    </row>
    <row r="37" spans="1:9">
      <c r="A37" s="58">
        <v>1936</v>
      </c>
      <c r="B37" s="91" t="s">
        <v>240</v>
      </c>
      <c r="C37" s="82">
        <v>1624</v>
      </c>
      <c r="D37" s="83">
        <f t="shared" si="0"/>
        <v>58.819268381021374</v>
      </c>
      <c r="E37" s="82">
        <f t="shared" si="3"/>
        <v>9726</v>
      </c>
      <c r="F37" s="82">
        <v>4922</v>
      </c>
      <c r="G37" s="82">
        <v>4804</v>
      </c>
      <c r="H37" s="83">
        <f t="shared" si="1"/>
        <v>62.123147675012781</v>
      </c>
      <c r="I37" s="83">
        <f t="shared" si="2"/>
        <v>5.9889162561576352</v>
      </c>
    </row>
    <row r="38" spans="1:9">
      <c r="A38" s="58">
        <v>1937</v>
      </c>
      <c r="B38" s="91" t="s">
        <v>241</v>
      </c>
      <c r="C38" s="82">
        <v>1739</v>
      </c>
      <c r="D38" s="83">
        <f t="shared" si="0"/>
        <v>62.984425932633101</v>
      </c>
      <c r="E38" s="82">
        <f t="shared" si="3"/>
        <v>10145</v>
      </c>
      <c r="F38" s="82">
        <v>5117</v>
      </c>
      <c r="G38" s="82">
        <v>5028</v>
      </c>
      <c r="H38" s="83">
        <f t="shared" si="1"/>
        <v>64.799437915176298</v>
      </c>
      <c r="I38" s="83">
        <f t="shared" si="2"/>
        <v>5.8338125359401953</v>
      </c>
    </row>
    <row r="39" spans="1:9">
      <c r="A39" s="58">
        <v>1938</v>
      </c>
      <c r="B39" s="91" t="s">
        <v>242</v>
      </c>
      <c r="C39" s="82">
        <v>1796</v>
      </c>
      <c r="D39" s="83">
        <f t="shared" si="0"/>
        <v>65.048895327779789</v>
      </c>
      <c r="E39" s="82">
        <f t="shared" si="3"/>
        <v>10585</v>
      </c>
      <c r="F39" s="82">
        <v>5313</v>
      </c>
      <c r="G39" s="82">
        <v>5272</v>
      </c>
      <c r="H39" s="83">
        <f t="shared" si="1"/>
        <v>67.609862033725094</v>
      </c>
      <c r="I39" s="83">
        <f t="shared" si="2"/>
        <v>5.8936525612472161</v>
      </c>
    </row>
    <row r="40" spans="1:9">
      <c r="A40" s="58">
        <v>1939</v>
      </c>
      <c r="B40" s="91" t="s">
        <v>243</v>
      </c>
      <c r="C40" s="82">
        <v>1771</v>
      </c>
      <c r="D40" s="83">
        <f t="shared" si="0"/>
        <v>64.143426294820713</v>
      </c>
      <c r="E40" s="82">
        <f t="shared" si="3"/>
        <v>10158</v>
      </c>
      <c r="F40" s="82">
        <v>4963</v>
      </c>
      <c r="G40" s="82">
        <v>5195</v>
      </c>
      <c r="H40" s="83">
        <f t="shared" si="1"/>
        <v>64.882473173224327</v>
      </c>
      <c r="I40" s="83">
        <f t="shared" si="2"/>
        <v>5.7357425183512136</v>
      </c>
    </row>
    <row r="41" spans="1:9">
      <c r="A41" s="66">
        <v>1940</v>
      </c>
      <c r="B41" s="93" t="s">
        <v>128</v>
      </c>
      <c r="C41" s="82">
        <v>1767</v>
      </c>
      <c r="D41" s="83">
        <f t="shared" si="0"/>
        <v>63.998551249547262</v>
      </c>
      <c r="E41" s="82">
        <f t="shared" si="3"/>
        <v>10692</v>
      </c>
      <c r="F41" s="82">
        <v>5428</v>
      </c>
      <c r="G41" s="82">
        <v>5264</v>
      </c>
      <c r="H41" s="83">
        <f t="shared" si="1"/>
        <v>68.293306080735817</v>
      </c>
      <c r="I41" s="83">
        <f t="shared" si="2"/>
        <v>6.0509337860780983</v>
      </c>
    </row>
    <row r="42" spans="1:9">
      <c r="A42" s="58">
        <v>1941</v>
      </c>
      <c r="B42" s="91" t="s">
        <v>244</v>
      </c>
      <c r="C42" s="82">
        <v>1650</v>
      </c>
      <c r="D42" s="83">
        <f>C42/2761*100</f>
        <v>59.760956175298809</v>
      </c>
      <c r="E42" s="82">
        <v>10696</v>
      </c>
      <c r="F42" s="84" t="s">
        <v>356</v>
      </c>
      <c r="G42" s="84" t="s">
        <v>166</v>
      </c>
      <c r="H42" s="83">
        <f t="shared" si="1"/>
        <v>68.318855390904446</v>
      </c>
      <c r="I42" s="83">
        <f t="shared" si="2"/>
        <v>6.4824242424242424</v>
      </c>
    </row>
    <row r="43" spans="1:9">
      <c r="A43" s="58">
        <v>1942</v>
      </c>
      <c r="B43" s="91" t="s">
        <v>86</v>
      </c>
      <c r="C43" s="82">
        <v>1631</v>
      </c>
      <c r="D43" s="83">
        <f>C43/2761*100</f>
        <v>59.07279971024991</v>
      </c>
      <c r="E43" s="82">
        <f>SUM(F43:G43)</f>
        <v>10064</v>
      </c>
      <c r="F43" s="82">
        <v>5233</v>
      </c>
      <c r="G43" s="82">
        <v>4831</v>
      </c>
      <c r="H43" s="83">
        <f>E43/15656*100</f>
        <v>64.282064384261631</v>
      </c>
      <c r="I43" s="83">
        <f>E43/C43</f>
        <v>6.1704475781729</v>
      </c>
    </row>
    <row r="44" spans="1:9">
      <c r="A44" s="58">
        <v>1943</v>
      </c>
      <c r="B44" s="91" t="s">
        <v>87</v>
      </c>
      <c r="C44" s="82">
        <v>1600</v>
      </c>
      <c r="D44" s="83">
        <f t="shared" ref="D44:D55" si="4">C44/2761*100</f>
        <v>57.950018109380665</v>
      </c>
      <c r="E44" s="82">
        <f t="shared" ref="E44:E55" si="5">SUM(F44:G44)</f>
        <v>9691</v>
      </c>
      <c r="F44" s="82">
        <v>4676</v>
      </c>
      <c r="G44" s="82">
        <v>5015</v>
      </c>
      <c r="H44" s="83">
        <f t="shared" ref="H44:H55" si="6">E44/15656*100</f>
        <v>61.899591211037297</v>
      </c>
      <c r="I44" s="83">
        <f t="shared" ref="I44:I54" si="7">E44/C44</f>
        <v>6.0568749999999998</v>
      </c>
    </row>
    <row r="45" spans="1:9">
      <c r="A45" s="58">
        <v>1944</v>
      </c>
      <c r="B45" s="91" t="s">
        <v>88</v>
      </c>
      <c r="C45" s="82">
        <v>1664</v>
      </c>
      <c r="D45" s="83">
        <f t="shared" si="4"/>
        <v>60.268018833755889</v>
      </c>
      <c r="E45" s="82">
        <f t="shared" si="5"/>
        <v>9670</v>
      </c>
      <c r="F45" s="82">
        <v>4645</v>
      </c>
      <c r="G45" s="82">
        <v>5025</v>
      </c>
      <c r="H45" s="83">
        <f t="shared" si="6"/>
        <v>61.765457332652019</v>
      </c>
      <c r="I45" s="83">
        <f t="shared" si="7"/>
        <v>5.8112980769230766</v>
      </c>
    </row>
    <row r="46" spans="1:9">
      <c r="A46" s="67">
        <v>1945</v>
      </c>
      <c r="B46" s="94" t="s">
        <v>89</v>
      </c>
      <c r="C46" s="82">
        <v>1886</v>
      </c>
      <c r="D46" s="83">
        <f t="shared" si="4"/>
        <v>68.308583846432441</v>
      </c>
      <c r="E46" s="82">
        <f t="shared" si="5"/>
        <v>11540</v>
      </c>
      <c r="F46" s="82">
        <v>5640</v>
      </c>
      <c r="G46" s="82">
        <v>5900</v>
      </c>
      <c r="H46" s="83">
        <f t="shared" si="6"/>
        <v>73.709759836484409</v>
      </c>
      <c r="I46" s="83">
        <f t="shared" si="7"/>
        <v>6.1187698833510078</v>
      </c>
    </row>
    <row r="47" spans="1:9">
      <c r="A47" s="58">
        <v>1946</v>
      </c>
      <c r="B47" s="91" t="s">
        <v>90</v>
      </c>
      <c r="C47" s="82">
        <v>1898</v>
      </c>
      <c r="D47" s="83">
        <f>C47/2761*100</f>
        <v>68.743208982252796</v>
      </c>
      <c r="E47" s="82">
        <f t="shared" si="5"/>
        <v>11368</v>
      </c>
      <c r="F47" s="82">
        <v>5633</v>
      </c>
      <c r="G47" s="82">
        <v>5735</v>
      </c>
      <c r="H47" s="83">
        <f t="shared" si="6"/>
        <v>72.611139499233531</v>
      </c>
      <c r="I47" s="83">
        <f t="shared" si="7"/>
        <v>5.9894625922023179</v>
      </c>
    </row>
    <row r="48" spans="1:9">
      <c r="A48" s="58">
        <v>1947</v>
      </c>
      <c r="B48" s="91" t="s">
        <v>91</v>
      </c>
      <c r="C48" s="82">
        <v>2215</v>
      </c>
      <c r="D48" s="83">
        <f t="shared" si="4"/>
        <v>80.224556320173846</v>
      </c>
      <c r="E48" s="82">
        <f t="shared" si="5"/>
        <v>12999</v>
      </c>
      <c r="F48" s="82">
        <v>6584</v>
      </c>
      <c r="G48" s="82">
        <v>6415</v>
      </c>
      <c r="H48" s="83">
        <f t="shared" si="6"/>
        <v>83.028870720490545</v>
      </c>
      <c r="I48" s="83">
        <f t="shared" si="7"/>
        <v>5.8686230248306996</v>
      </c>
    </row>
    <row r="49" spans="1:10">
      <c r="A49" s="58">
        <v>1948</v>
      </c>
      <c r="B49" s="91" t="s">
        <v>92</v>
      </c>
      <c r="C49" s="82">
        <v>2310</v>
      </c>
      <c r="D49" s="83">
        <f t="shared" si="4"/>
        <v>83.665338645418331</v>
      </c>
      <c r="E49" s="82">
        <f t="shared" si="5"/>
        <v>13374</v>
      </c>
      <c r="F49" s="82">
        <v>6762</v>
      </c>
      <c r="G49" s="82">
        <v>6612</v>
      </c>
      <c r="H49" s="83">
        <f t="shared" si="6"/>
        <v>85.424118548799171</v>
      </c>
      <c r="I49" s="83">
        <f t="shared" si="7"/>
        <v>5.7896103896103899</v>
      </c>
    </row>
    <row r="50" spans="1:10">
      <c r="A50" s="58">
        <v>1949</v>
      </c>
      <c r="B50" s="91" t="s">
        <v>47</v>
      </c>
      <c r="C50" s="82">
        <v>2382</v>
      </c>
      <c r="D50" s="83">
        <f t="shared" si="4"/>
        <v>86.273089460340458</v>
      </c>
      <c r="E50" s="82">
        <f t="shared" si="5"/>
        <v>13893</v>
      </c>
      <c r="F50" s="82">
        <v>6974</v>
      </c>
      <c r="G50" s="82">
        <v>6919</v>
      </c>
      <c r="H50" s="83">
        <f t="shared" si="6"/>
        <v>88.739141543178334</v>
      </c>
      <c r="I50" s="83">
        <f t="shared" si="7"/>
        <v>5.8324937027707806</v>
      </c>
    </row>
    <row r="51" spans="1:10">
      <c r="A51" s="67">
        <v>1950</v>
      </c>
      <c r="B51" s="94" t="s">
        <v>48</v>
      </c>
      <c r="C51" s="82">
        <v>2430</v>
      </c>
      <c r="D51" s="83">
        <f t="shared" si="4"/>
        <v>88.011590003621876</v>
      </c>
      <c r="E51" s="82">
        <f t="shared" si="5"/>
        <v>14318</v>
      </c>
      <c r="F51" s="82">
        <v>7225</v>
      </c>
      <c r="G51" s="82">
        <v>7093</v>
      </c>
      <c r="H51" s="83">
        <f t="shared" si="6"/>
        <v>91.453755748594787</v>
      </c>
      <c r="I51" s="83">
        <f t="shared" si="7"/>
        <v>5.8921810699588475</v>
      </c>
    </row>
    <row r="52" spans="1:10">
      <c r="A52" s="58">
        <v>1951</v>
      </c>
      <c r="B52" s="91" t="s">
        <v>49</v>
      </c>
      <c r="C52" s="82">
        <v>2641</v>
      </c>
      <c r="D52" s="83">
        <f t="shared" si="4"/>
        <v>95.653748641796454</v>
      </c>
      <c r="E52" s="82">
        <f t="shared" si="5"/>
        <v>15648</v>
      </c>
      <c r="F52" s="82">
        <v>7931</v>
      </c>
      <c r="G52" s="82">
        <v>7717</v>
      </c>
      <c r="H52" s="83">
        <f t="shared" si="6"/>
        <v>99.948901379662743</v>
      </c>
      <c r="I52" s="83">
        <f t="shared" si="7"/>
        <v>5.9250283983339642</v>
      </c>
    </row>
    <row r="53" spans="1:10">
      <c r="A53" s="58">
        <v>1952</v>
      </c>
      <c r="B53" s="91" t="s">
        <v>50</v>
      </c>
      <c r="C53" s="82">
        <v>2742</v>
      </c>
      <c r="D53" s="83">
        <f t="shared" si="4"/>
        <v>99.311843534951109</v>
      </c>
      <c r="E53" s="82">
        <f t="shared" si="5"/>
        <v>16416</v>
      </c>
      <c r="F53" s="82">
        <v>8328</v>
      </c>
      <c r="G53" s="82">
        <v>8088</v>
      </c>
      <c r="H53" s="83">
        <f t="shared" si="6"/>
        <v>104.85436893203884</v>
      </c>
      <c r="I53" s="83">
        <f t="shared" si="7"/>
        <v>5.9868708971553612</v>
      </c>
    </row>
    <row r="54" spans="1:10">
      <c r="A54" s="58">
        <v>1953</v>
      </c>
      <c r="B54" s="91" t="s">
        <v>51</v>
      </c>
      <c r="C54" s="82">
        <v>2778</v>
      </c>
      <c r="D54" s="83">
        <f t="shared" si="4"/>
        <v>100.61571894241217</v>
      </c>
      <c r="E54" s="82">
        <f t="shared" si="5"/>
        <v>16801</v>
      </c>
      <c r="F54" s="82">
        <v>8557</v>
      </c>
      <c r="G54" s="82">
        <v>8244</v>
      </c>
      <c r="H54" s="83">
        <f t="shared" si="6"/>
        <v>107.31349003576905</v>
      </c>
      <c r="I54" s="83">
        <f t="shared" si="7"/>
        <v>6.0478761699064076</v>
      </c>
    </row>
    <row r="55" spans="1:10">
      <c r="A55" s="58">
        <v>1954</v>
      </c>
      <c r="B55" s="91" t="s">
        <v>52</v>
      </c>
      <c r="C55" s="82">
        <v>2828</v>
      </c>
      <c r="D55" s="83">
        <f t="shared" si="4"/>
        <v>102.42665700833031</v>
      </c>
      <c r="E55" s="82">
        <f t="shared" si="5"/>
        <v>16475</v>
      </c>
      <c r="F55" s="82">
        <v>8374</v>
      </c>
      <c r="G55" s="82">
        <v>8101</v>
      </c>
      <c r="H55" s="83">
        <f t="shared" si="6"/>
        <v>105.23122125702606</v>
      </c>
      <c r="I55" s="83">
        <f>E55/C55</f>
        <v>5.8256718528995757</v>
      </c>
    </row>
    <row r="56" spans="1:10">
      <c r="A56" s="67">
        <v>1955</v>
      </c>
      <c r="B56" s="94" t="s">
        <v>53</v>
      </c>
      <c r="C56" s="82">
        <v>2761</v>
      </c>
      <c r="D56" s="83">
        <f>C56/2761*100</f>
        <v>100</v>
      </c>
      <c r="E56" s="82">
        <f>SUM(F56:G56)</f>
        <v>15656</v>
      </c>
      <c r="F56" s="82">
        <v>7917</v>
      </c>
      <c r="G56" s="82">
        <v>7739</v>
      </c>
      <c r="H56" s="83">
        <f>E56/15656*100</f>
        <v>100</v>
      </c>
      <c r="I56" s="83">
        <f>E56/C56</f>
        <v>5.6704092720028978</v>
      </c>
      <c r="J56" s="95" t="s">
        <v>96</v>
      </c>
    </row>
    <row r="57" spans="1:10">
      <c r="A57" s="58">
        <v>1956</v>
      </c>
      <c r="B57" s="91" t="s">
        <v>54</v>
      </c>
      <c r="C57" s="82">
        <v>2805</v>
      </c>
      <c r="D57" s="83">
        <f t="shared" ref="D57:D120" si="8">C57/2761*100</f>
        <v>101.59362549800797</v>
      </c>
      <c r="E57" s="82">
        <f t="shared" ref="E57:E120" si="9">SUM(F57:G57)</f>
        <v>16554</v>
      </c>
      <c r="F57" s="82">
        <v>8404</v>
      </c>
      <c r="G57" s="82">
        <v>8150</v>
      </c>
      <c r="H57" s="83">
        <f t="shared" ref="H57:H120" si="10">E57/15656*100</f>
        <v>105.7358201328564</v>
      </c>
      <c r="I57" s="83">
        <f t="shared" ref="I57:I120" si="11">E57/C57</f>
        <v>5.9016042780748661</v>
      </c>
    </row>
    <row r="58" spans="1:10">
      <c r="A58" s="58">
        <v>1957</v>
      </c>
      <c r="B58" s="91" t="s">
        <v>55</v>
      </c>
      <c r="C58" s="82">
        <v>2799</v>
      </c>
      <c r="D58" s="83">
        <f t="shared" si="8"/>
        <v>101.37631293009778</v>
      </c>
      <c r="E58" s="82">
        <f t="shared" si="9"/>
        <v>16524</v>
      </c>
      <c r="F58" s="82">
        <v>8398</v>
      </c>
      <c r="G58" s="82">
        <v>8126</v>
      </c>
      <c r="H58" s="83">
        <f t="shared" si="10"/>
        <v>105.54420030659173</v>
      </c>
      <c r="I58" s="83">
        <f t="shared" si="11"/>
        <v>5.903536977491961</v>
      </c>
    </row>
    <row r="59" spans="1:10">
      <c r="A59" s="58">
        <v>1958</v>
      </c>
      <c r="B59" s="91" t="s">
        <v>56</v>
      </c>
      <c r="C59" s="82">
        <v>2829</v>
      </c>
      <c r="D59" s="83">
        <f t="shared" si="8"/>
        <v>102.46287576964868</v>
      </c>
      <c r="E59" s="82">
        <f t="shared" si="9"/>
        <v>16403</v>
      </c>
      <c r="F59" s="82">
        <v>8329</v>
      </c>
      <c r="G59" s="82">
        <v>8074</v>
      </c>
      <c r="H59" s="83">
        <f t="shared" si="10"/>
        <v>104.77133367399081</v>
      </c>
      <c r="I59" s="83">
        <f t="shared" si="11"/>
        <v>5.7981618946624245</v>
      </c>
    </row>
    <row r="60" spans="1:10">
      <c r="A60" s="58">
        <v>1959</v>
      </c>
      <c r="B60" s="91" t="s">
        <v>57</v>
      </c>
      <c r="C60" s="82">
        <v>2865</v>
      </c>
      <c r="D60" s="83">
        <f t="shared" si="8"/>
        <v>103.76675117710974</v>
      </c>
      <c r="E60" s="82">
        <f t="shared" si="9"/>
        <v>16408</v>
      </c>
      <c r="F60" s="82">
        <v>8312</v>
      </c>
      <c r="G60" s="82">
        <v>8096</v>
      </c>
      <c r="H60" s="83">
        <f t="shared" si="10"/>
        <v>104.80327031170158</v>
      </c>
      <c r="I60" s="83">
        <f t="shared" si="11"/>
        <v>5.7270506108202444</v>
      </c>
    </row>
    <row r="61" spans="1:10">
      <c r="A61" s="67">
        <v>1960</v>
      </c>
      <c r="B61" s="94" t="s">
        <v>58</v>
      </c>
      <c r="C61" s="82">
        <v>2901</v>
      </c>
      <c r="D61" s="83">
        <f t="shared" si="8"/>
        <v>105.0706265845708</v>
      </c>
      <c r="E61" s="82">
        <f t="shared" si="9"/>
        <v>14797</v>
      </c>
      <c r="F61" s="82">
        <v>7526</v>
      </c>
      <c r="G61" s="82">
        <v>7271</v>
      </c>
      <c r="H61" s="83">
        <f t="shared" si="10"/>
        <v>94.513285641287681</v>
      </c>
      <c r="I61" s="83">
        <f t="shared" si="11"/>
        <v>5.1006549465701481</v>
      </c>
    </row>
    <row r="62" spans="1:10">
      <c r="A62" s="58">
        <v>1961</v>
      </c>
      <c r="B62" s="91" t="s">
        <v>59</v>
      </c>
      <c r="C62" s="82">
        <v>2802</v>
      </c>
      <c r="D62" s="83">
        <f t="shared" si="8"/>
        <v>101.48496921405288</v>
      </c>
      <c r="E62" s="82">
        <f t="shared" si="9"/>
        <v>15875</v>
      </c>
      <c r="F62" s="82">
        <v>8003</v>
      </c>
      <c r="G62" s="82">
        <v>7872</v>
      </c>
      <c r="H62" s="83">
        <f t="shared" si="10"/>
        <v>101.39882473173225</v>
      </c>
      <c r="I62" s="83">
        <f t="shared" si="11"/>
        <v>5.6655960028551036</v>
      </c>
    </row>
    <row r="63" spans="1:10">
      <c r="A63" s="58">
        <v>1962</v>
      </c>
      <c r="B63" s="91" t="s">
        <v>60</v>
      </c>
      <c r="C63" s="82">
        <v>2804</v>
      </c>
      <c r="D63" s="83">
        <f t="shared" si="8"/>
        <v>101.5574067366896</v>
      </c>
      <c r="E63" s="82">
        <f t="shared" si="9"/>
        <v>15584</v>
      </c>
      <c r="F63" s="82">
        <v>7836</v>
      </c>
      <c r="G63" s="82">
        <v>7748</v>
      </c>
      <c r="H63" s="83">
        <f t="shared" si="10"/>
        <v>99.540112416964746</v>
      </c>
      <c r="I63" s="83">
        <f t="shared" si="11"/>
        <v>5.5577746077032808</v>
      </c>
    </row>
    <row r="64" spans="1:10">
      <c r="A64" s="58">
        <v>1963</v>
      </c>
      <c r="B64" s="91" t="s">
        <v>61</v>
      </c>
      <c r="C64" s="82">
        <v>2864</v>
      </c>
      <c r="D64" s="83">
        <f t="shared" si="8"/>
        <v>103.73053241579137</v>
      </c>
      <c r="E64" s="82">
        <f t="shared" si="9"/>
        <v>13904</v>
      </c>
      <c r="F64" s="82">
        <v>7001</v>
      </c>
      <c r="G64" s="82">
        <v>6903</v>
      </c>
      <c r="H64" s="83">
        <f t="shared" si="10"/>
        <v>88.809402146142062</v>
      </c>
      <c r="I64" s="83">
        <f t="shared" si="11"/>
        <v>4.8547486033519549</v>
      </c>
    </row>
    <row r="65" spans="1:9">
      <c r="A65" s="58">
        <v>1964</v>
      </c>
      <c r="B65" s="91" t="s">
        <v>62</v>
      </c>
      <c r="C65" s="82">
        <v>2881</v>
      </c>
      <c r="D65" s="83">
        <f t="shared" si="8"/>
        <v>104.34625135820355</v>
      </c>
      <c r="E65" s="82">
        <f t="shared" si="9"/>
        <v>13585</v>
      </c>
      <c r="F65" s="82">
        <v>6858</v>
      </c>
      <c r="G65" s="82">
        <v>6727</v>
      </c>
      <c r="H65" s="83">
        <f t="shared" si="10"/>
        <v>86.771844660194176</v>
      </c>
      <c r="I65" s="83">
        <f t="shared" si="11"/>
        <v>4.7153766053453658</v>
      </c>
    </row>
    <row r="66" spans="1:9">
      <c r="A66" s="67">
        <v>1965</v>
      </c>
      <c r="B66" s="94" t="s">
        <v>63</v>
      </c>
      <c r="C66" s="82">
        <v>2845</v>
      </c>
      <c r="D66" s="83">
        <f t="shared" si="8"/>
        <v>103.04237595074248</v>
      </c>
      <c r="E66" s="82">
        <f t="shared" si="9"/>
        <v>12609</v>
      </c>
      <c r="F66" s="82">
        <v>6308</v>
      </c>
      <c r="G66" s="82">
        <v>6301</v>
      </c>
      <c r="H66" s="83">
        <f t="shared" si="10"/>
        <v>80.537812979049562</v>
      </c>
      <c r="I66" s="83">
        <f t="shared" si="11"/>
        <v>4.4319859402460455</v>
      </c>
    </row>
    <row r="67" spans="1:9">
      <c r="A67" s="58">
        <v>1966</v>
      </c>
      <c r="B67" s="91" t="s">
        <v>64</v>
      </c>
      <c r="C67" s="82">
        <v>2817</v>
      </c>
      <c r="D67" s="83">
        <f t="shared" si="8"/>
        <v>102.02825063382832</v>
      </c>
      <c r="E67" s="82">
        <f t="shared" si="9"/>
        <v>12416</v>
      </c>
      <c r="F67" s="82">
        <v>6209</v>
      </c>
      <c r="G67" s="82">
        <v>6207</v>
      </c>
      <c r="H67" s="83">
        <f t="shared" si="10"/>
        <v>79.305058763413385</v>
      </c>
      <c r="I67" s="83">
        <f t="shared" si="11"/>
        <v>4.4075257365992186</v>
      </c>
    </row>
    <row r="68" spans="1:9">
      <c r="A68" s="58">
        <v>1967</v>
      </c>
      <c r="B68" s="91" t="s">
        <v>65</v>
      </c>
      <c r="C68" s="82">
        <v>2755</v>
      </c>
      <c r="D68" s="83">
        <f t="shared" si="8"/>
        <v>99.78268743208983</v>
      </c>
      <c r="E68" s="82">
        <f t="shared" si="9"/>
        <v>11957</v>
      </c>
      <c r="F68" s="82">
        <v>5958</v>
      </c>
      <c r="G68" s="82">
        <v>5999</v>
      </c>
      <c r="H68" s="83">
        <f t="shared" si="10"/>
        <v>76.373275421563619</v>
      </c>
      <c r="I68" s="83">
        <f t="shared" si="11"/>
        <v>4.3401088929219602</v>
      </c>
    </row>
    <row r="69" spans="1:9">
      <c r="A69" s="58">
        <v>1968</v>
      </c>
      <c r="B69" s="91" t="s">
        <v>66</v>
      </c>
      <c r="C69" s="82">
        <v>2845</v>
      </c>
      <c r="D69" s="83">
        <f t="shared" si="8"/>
        <v>103.04237595074248</v>
      </c>
      <c r="E69" s="82">
        <f t="shared" si="9"/>
        <v>11510</v>
      </c>
      <c r="F69" s="82">
        <v>5671</v>
      </c>
      <c r="G69" s="82">
        <v>5839</v>
      </c>
      <c r="H69" s="83">
        <f t="shared" si="10"/>
        <v>73.518140010219724</v>
      </c>
      <c r="I69" s="83">
        <f t="shared" si="11"/>
        <v>4.0456942003514937</v>
      </c>
    </row>
    <row r="70" spans="1:9">
      <c r="A70" s="58">
        <v>1969</v>
      </c>
      <c r="B70" s="91" t="s">
        <v>67</v>
      </c>
      <c r="C70" s="82">
        <v>2759</v>
      </c>
      <c r="D70" s="83">
        <f t="shared" si="8"/>
        <v>99.927562477363267</v>
      </c>
      <c r="E70" s="82">
        <f t="shared" si="9"/>
        <v>11083</v>
      </c>
      <c r="F70" s="82">
        <v>5427</v>
      </c>
      <c r="G70" s="82">
        <v>5656</v>
      </c>
      <c r="H70" s="83">
        <f t="shared" si="10"/>
        <v>70.790751149718957</v>
      </c>
      <c r="I70" s="83">
        <f t="shared" si="11"/>
        <v>4.0170351576658208</v>
      </c>
    </row>
    <row r="71" spans="1:9">
      <c r="A71" s="67">
        <v>1970</v>
      </c>
      <c r="B71" s="94" t="s">
        <v>68</v>
      </c>
      <c r="C71" s="82">
        <v>2623</v>
      </c>
      <c r="D71" s="83">
        <f t="shared" si="8"/>
        <v>95.001810938065915</v>
      </c>
      <c r="E71" s="82">
        <f t="shared" si="9"/>
        <v>10311</v>
      </c>
      <c r="F71" s="82">
        <v>5023</v>
      </c>
      <c r="G71" s="82">
        <v>5288</v>
      </c>
      <c r="H71" s="83">
        <f t="shared" si="10"/>
        <v>65.859734287174248</v>
      </c>
      <c r="I71" s="83">
        <f t="shared" si="11"/>
        <v>3.9309950438429277</v>
      </c>
    </row>
    <row r="72" spans="1:9">
      <c r="A72" s="58">
        <v>1971</v>
      </c>
      <c r="B72" s="91" t="s">
        <v>69</v>
      </c>
      <c r="C72" s="82">
        <v>2699</v>
      </c>
      <c r="D72" s="83">
        <f t="shared" si="8"/>
        <v>97.754436798261509</v>
      </c>
      <c r="E72" s="82">
        <f t="shared" si="9"/>
        <v>10277</v>
      </c>
      <c r="F72" s="82">
        <v>4990</v>
      </c>
      <c r="G72" s="82">
        <v>5287</v>
      </c>
      <c r="H72" s="83">
        <f t="shared" si="10"/>
        <v>65.642565150740921</v>
      </c>
      <c r="I72" s="83">
        <f t="shared" si="11"/>
        <v>3.8077065579844387</v>
      </c>
    </row>
    <row r="73" spans="1:9">
      <c r="A73" s="58">
        <v>1972</v>
      </c>
      <c r="B73" s="91" t="s">
        <v>70</v>
      </c>
      <c r="C73" s="82">
        <v>2671</v>
      </c>
      <c r="D73" s="83">
        <f t="shared" si="8"/>
        <v>96.740311481347334</v>
      </c>
      <c r="E73" s="82">
        <f t="shared" si="9"/>
        <v>10039</v>
      </c>
      <c r="F73" s="82">
        <v>4875</v>
      </c>
      <c r="G73" s="82">
        <v>5164</v>
      </c>
      <c r="H73" s="83">
        <f t="shared" si="10"/>
        <v>64.122381195707717</v>
      </c>
      <c r="I73" s="83">
        <f t="shared" si="11"/>
        <v>3.7585174092100337</v>
      </c>
    </row>
    <row r="74" spans="1:9">
      <c r="A74" s="58">
        <v>1973</v>
      </c>
      <c r="B74" s="91" t="s">
        <v>71</v>
      </c>
      <c r="C74" s="82">
        <v>2661</v>
      </c>
      <c r="D74" s="83">
        <f t="shared" si="8"/>
        <v>96.378123868163712</v>
      </c>
      <c r="E74" s="82">
        <f t="shared" si="9"/>
        <v>9915</v>
      </c>
      <c r="F74" s="82">
        <v>4840</v>
      </c>
      <c r="G74" s="82">
        <v>5075</v>
      </c>
      <c r="H74" s="83">
        <f t="shared" si="10"/>
        <v>63.33035258048033</v>
      </c>
      <c r="I74" s="83">
        <f t="shared" si="11"/>
        <v>3.726042841037204</v>
      </c>
    </row>
    <row r="75" spans="1:9">
      <c r="A75" s="58">
        <v>1974</v>
      </c>
      <c r="B75" s="91" t="s">
        <v>72</v>
      </c>
      <c r="C75" s="82">
        <v>2612</v>
      </c>
      <c r="D75" s="83">
        <f t="shared" si="8"/>
        <v>94.603404563563927</v>
      </c>
      <c r="E75" s="82">
        <f t="shared" si="9"/>
        <v>9706</v>
      </c>
      <c r="F75" s="82">
        <v>4764</v>
      </c>
      <c r="G75" s="82">
        <v>4942</v>
      </c>
      <c r="H75" s="83">
        <f t="shared" si="10"/>
        <v>61.995401124169646</v>
      </c>
      <c r="I75" s="83">
        <f t="shared" si="11"/>
        <v>3.715926493108729</v>
      </c>
    </row>
    <row r="76" spans="1:9">
      <c r="A76" s="67">
        <v>1975</v>
      </c>
      <c r="B76" s="94" t="s">
        <v>73</v>
      </c>
      <c r="C76" s="82">
        <v>2598</v>
      </c>
      <c r="D76" s="83">
        <f t="shared" si="8"/>
        <v>94.096341905106854</v>
      </c>
      <c r="E76" s="82">
        <f t="shared" si="9"/>
        <v>9307</v>
      </c>
      <c r="F76" s="82">
        <v>4514</v>
      </c>
      <c r="G76" s="82">
        <v>4793</v>
      </c>
      <c r="H76" s="83">
        <f t="shared" si="10"/>
        <v>59.446857434849257</v>
      </c>
      <c r="I76" s="83">
        <f t="shared" si="11"/>
        <v>3.582371054657429</v>
      </c>
    </row>
    <row r="77" spans="1:9">
      <c r="A77" s="58">
        <v>1976</v>
      </c>
      <c r="B77" s="91" t="s">
        <v>74</v>
      </c>
      <c r="C77" s="82">
        <v>2628</v>
      </c>
      <c r="D77" s="83">
        <f t="shared" si="8"/>
        <v>95.182904744657733</v>
      </c>
      <c r="E77" s="82">
        <f t="shared" si="9"/>
        <v>9441</v>
      </c>
      <c r="F77" s="82">
        <v>4637</v>
      </c>
      <c r="G77" s="82">
        <v>4804</v>
      </c>
      <c r="H77" s="83">
        <f t="shared" si="10"/>
        <v>60.302759325498215</v>
      </c>
      <c r="I77" s="83">
        <f t="shared" si="11"/>
        <v>3.5924657534246576</v>
      </c>
    </row>
    <row r="78" spans="1:9">
      <c r="A78" s="58">
        <v>1977</v>
      </c>
      <c r="B78" s="91" t="s">
        <v>75</v>
      </c>
      <c r="C78" s="82">
        <v>2638</v>
      </c>
      <c r="D78" s="83">
        <f t="shared" si="8"/>
        <v>95.545092357841369</v>
      </c>
      <c r="E78" s="82">
        <f t="shared" si="9"/>
        <v>9247</v>
      </c>
      <c r="F78" s="82">
        <v>4510</v>
      </c>
      <c r="G78" s="82">
        <v>4737</v>
      </c>
      <c r="H78" s="83">
        <f t="shared" si="10"/>
        <v>59.063617782319881</v>
      </c>
      <c r="I78" s="83">
        <f t="shared" si="11"/>
        <v>3.5053070507960578</v>
      </c>
    </row>
    <row r="79" spans="1:9">
      <c r="A79" s="58">
        <v>1978</v>
      </c>
      <c r="B79" s="91" t="s">
        <v>76</v>
      </c>
      <c r="C79" s="82">
        <v>2636</v>
      </c>
      <c r="D79" s="83">
        <f t="shared" si="8"/>
        <v>95.472654835204636</v>
      </c>
      <c r="E79" s="82">
        <f t="shared" si="9"/>
        <v>9247</v>
      </c>
      <c r="F79" s="82">
        <v>4504</v>
      </c>
      <c r="G79" s="82">
        <v>4743</v>
      </c>
      <c r="H79" s="83">
        <f t="shared" si="10"/>
        <v>59.063617782319881</v>
      </c>
      <c r="I79" s="83">
        <f t="shared" si="11"/>
        <v>3.5079666160849774</v>
      </c>
    </row>
    <row r="80" spans="1:9">
      <c r="A80" s="58">
        <v>1979</v>
      </c>
      <c r="B80" s="91" t="s">
        <v>77</v>
      </c>
      <c r="C80" s="82">
        <v>2633</v>
      </c>
      <c r="D80" s="83">
        <f t="shared" si="8"/>
        <v>95.363998551249551</v>
      </c>
      <c r="E80" s="82">
        <f t="shared" si="9"/>
        <v>9114</v>
      </c>
      <c r="F80" s="82">
        <v>4443</v>
      </c>
      <c r="G80" s="82">
        <v>4671</v>
      </c>
      <c r="H80" s="83">
        <f t="shared" si="10"/>
        <v>58.214103219213072</v>
      </c>
      <c r="I80" s="83">
        <f t="shared" si="11"/>
        <v>3.4614508165590583</v>
      </c>
    </row>
    <row r="81" spans="1:9">
      <c r="A81" s="67">
        <v>1980</v>
      </c>
      <c r="B81" s="94" t="s">
        <v>78</v>
      </c>
      <c r="C81" s="82">
        <v>2589</v>
      </c>
      <c r="D81" s="83">
        <f t="shared" si="8"/>
        <v>93.770373053241585</v>
      </c>
      <c r="E81" s="82">
        <f t="shared" si="9"/>
        <v>8666</v>
      </c>
      <c r="F81" s="82">
        <v>4211</v>
      </c>
      <c r="G81" s="82">
        <v>4455</v>
      </c>
      <c r="H81" s="83">
        <f t="shared" si="10"/>
        <v>55.352580480327028</v>
      </c>
      <c r="I81" s="83">
        <f t="shared" si="11"/>
        <v>3.3472383159521049</v>
      </c>
    </row>
    <row r="82" spans="1:9">
      <c r="A82" s="58">
        <v>1981</v>
      </c>
      <c r="B82" s="91" t="s">
        <v>79</v>
      </c>
      <c r="C82" s="82">
        <v>2619</v>
      </c>
      <c r="D82" s="83">
        <f t="shared" si="8"/>
        <v>94.856935892792478</v>
      </c>
      <c r="E82" s="82">
        <f t="shared" si="9"/>
        <v>8820</v>
      </c>
      <c r="F82" s="82">
        <v>4303</v>
      </c>
      <c r="G82" s="82">
        <v>4517</v>
      </c>
      <c r="H82" s="83">
        <f t="shared" si="10"/>
        <v>56.336228921819107</v>
      </c>
      <c r="I82" s="83">
        <f t="shared" si="11"/>
        <v>3.3676975945017182</v>
      </c>
    </row>
    <row r="83" spans="1:9">
      <c r="A83" s="58">
        <v>1982</v>
      </c>
      <c r="B83" s="91" t="s">
        <v>80</v>
      </c>
      <c r="C83" s="82">
        <v>2603</v>
      </c>
      <c r="D83" s="83">
        <f t="shared" si="8"/>
        <v>94.277435711698672</v>
      </c>
      <c r="E83" s="82">
        <f t="shared" si="9"/>
        <v>8700</v>
      </c>
      <c r="F83" s="82">
        <v>4229</v>
      </c>
      <c r="G83" s="82">
        <v>4471</v>
      </c>
      <c r="H83" s="83">
        <f t="shared" si="10"/>
        <v>55.569749616760348</v>
      </c>
      <c r="I83" s="83">
        <f t="shared" si="11"/>
        <v>3.3422973492124473</v>
      </c>
    </row>
    <row r="84" spans="1:9">
      <c r="A84" s="58">
        <v>1983</v>
      </c>
      <c r="B84" s="91" t="s">
        <v>81</v>
      </c>
      <c r="C84" s="82">
        <v>2599</v>
      </c>
      <c r="D84" s="83">
        <f t="shared" si="8"/>
        <v>94.132560666425206</v>
      </c>
      <c r="E84" s="82">
        <f t="shared" si="9"/>
        <v>8580</v>
      </c>
      <c r="F84" s="82">
        <v>4167</v>
      </c>
      <c r="G84" s="82">
        <v>4413</v>
      </c>
      <c r="H84" s="83">
        <f t="shared" si="10"/>
        <v>54.803270311701581</v>
      </c>
      <c r="I84" s="83">
        <f t="shared" si="11"/>
        <v>3.3012697191227396</v>
      </c>
    </row>
    <row r="85" spans="1:9">
      <c r="A85" s="58">
        <v>1984</v>
      </c>
      <c r="B85" s="91" t="s">
        <v>82</v>
      </c>
      <c r="C85" s="82">
        <v>2596</v>
      </c>
      <c r="D85" s="83">
        <f t="shared" si="8"/>
        <v>94.023904382470121</v>
      </c>
      <c r="E85" s="82">
        <f t="shared" si="9"/>
        <v>8600</v>
      </c>
      <c r="F85" s="82">
        <v>4167</v>
      </c>
      <c r="G85" s="82">
        <v>4433</v>
      </c>
      <c r="H85" s="83">
        <f t="shared" si="10"/>
        <v>54.931016862544709</v>
      </c>
      <c r="I85" s="83">
        <f t="shared" si="11"/>
        <v>3.3127889060092448</v>
      </c>
    </row>
    <row r="86" spans="1:9">
      <c r="A86" s="67">
        <v>1985</v>
      </c>
      <c r="B86" s="94" t="s">
        <v>83</v>
      </c>
      <c r="C86" s="82">
        <v>2599</v>
      </c>
      <c r="D86" s="83">
        <f t="shared" si="8"/>
        <v>94.132560666425206</v>
      </c>
      <c r="E86" s="82">
        <f t="shared" si="9"/>
        <v>8389</v>
      </c>
      <c r="F86" s="82">
        <v>4074</v>
      </c>
      <c r="G86" s="82">
        <v>4315</v>
      </c>
      <c r="H86" s="83">
        <f t="shared" si="10"/>
        <v>53.583290751149718</v>
      </c>
      <c r="I86" s="83">
        <f t="shared" si="11"/>
        <v>3.2277799153520585</v>
      </c>
    </row>
    <row r="87" spans="1:9">
      <c r="A87" s="58">
        <v>1986</v>
      </c>
      <c r="B87" s="91" t="s">
        <v>84</v>
      </c>
      <c r="C87" s="82">
        <v>2599</v>
      </c>
      <c r="D87" s="83">
        <f t="shared" si="8"/>
        <v>94.132560666425206</v>
      </c>
      <c r="E87" s="82">
        <f t="shared" si="9"/>
        <v>8455</v>
      </c>
      <c r="F87" s="82">
        <v>4086</v>
      </c>
      <c r="G87" s="82">
        <v>4369</v>
      </c>
      <c r="H87" s="83">
        <f t="shared" si="10"/>
        <v>54.004854368932044</v>
      </c>
      <c r="I87" s="83">
        <f t="shared" si="11"/>
        <v>3.253174297806849</v>
      </c>
    </row>
    <row r="88" spans="1:9">
      <c r="A88" s="58">
        <v>1987</v>
      </c>
      <c r="B88" s="91" t="s">
        <v>85</v>
      </c>
      <c r="C88" s="82">
        <v>2582</v>
      </c>
      <c r="D88" s="83">
        <f t="shared" si="8"/>
        <v>93.516841724013034</v>
      </c>
      <c r="E88" s="82">
        <f t="shared" si="9"/>
        <v>8340</v>
      </c>
      <c r="F88" s="82">
        <v>4021</v>
      </c>
      <c r="G88" s="82">
        <v>4319</v>
      </c>
      <c r="H88" s="83">
        <f t="shared" si="10"/>
        <v>53.270311701584063</v>
      </c>
      <c r="I88" s="83">
        <f t="shared" si="11"/>
        <v>3.2300542215336949</v>
      </c>
    </row>
    <row r="89" spans="1:9">
      <c r="A89" s="58">
        <v>1988</v>
      </c>
      <c r="B89" s="91" t="s">
        <v>46</v>
      </c>
      <c r="C89" s="82">
        <v>2560</v>
      </c>
      <c r="D89" s="83">
        <f t="shared" si="8"/>
        <v>92.720028975009043</v>
      </c>
      <c r="E89" s="82">
        <f t="shared" si="9"/>
        <v>8213</v>
      </c>
      <c r="F89" s="82">
        <v>3959</v>
      </c>
      <c r="G89" s="82">
        <v>4254</v>
      </c>
      <c r="H89" s="83">
        <f t="shared" si="10"/>
        <v>52.459121103730197</v>
      </c>
      <c r="I89" s="83">
        <f t="shared" si="11"/>
        <v>3.2082031249999998</v>
      </c>
    </row>
    <row r="90" spans="1:9">
      <c r="A90" s="58">
        <v>1989</v>
      </c>
      <c r="B90" s="91" t="s">
        <v>45</v>
      </c>
      <c r="C90" s="82">
        <v>2571</v>
      </c>
      <c r="D90" s="83">
        <f t="shared" si="8"/>
        <v>93.118435349511046</v>
      </c>
      <c r="E90" s="82">
        <f t="shared" si="9"/>
        <v>8160</v>
      </c>
      <c r="F90" s="82">
        <v>3936</v>
      </c>
      <c r="G90" s="82">
        <v>4224</v>
      </c>
      <c r="H90" s="83">
        <f t="shared" si="10"/>
        <v>52.120592743995907</v>
      </c>
      <c r="I90" s="83">
        <f t="shared" si="11"/>
        <v>3.1738623103850641</v>
      </c>
    </row>
    <row r="91" spans="1:9">
      <c r="A91" s="67">
        <v>1990</v>
      </c>
      <c r="B91" s="94" t="s">
        <v>44</v>
      </c>
      <c r="C91" s="82">
        <v>2524</v>
      </c>
      <c r="D91" s="83">
        <f t="shared" si="8"/>
        <v>91.41615356754798</v>
      </c>
      <c r="E91" s="82">
        <f t="shared" si="9"/>
        <v>7801</v>
      </c>
      <c r="F91" s="82">
        <v>3746</v>
      </c>
      <c r="G91" s="82">
        <v>4055</v>
      </c>
      <c r="H91" s="83">
        <f t="shared" si="10"/>
        <v>49.827542156361773</v>
      </c>
      <c r="I91" s="83">
        <f t="shared" si="11"/>
        <v>3.0907290015847861</v>
      </c>
    </row>
    <row r="92" spans="1:9">
      <c r="A92" s="58">
        <v>1991</v>
      </c>
      <c r="B92" s="91" t="s">
        <v>43</v>
      </c>
      <c r="C92" s="82">
        <v>2545</v>
      </c>
      <c r="D92" s="83">
        <f t="shared" si="8"/>
        <v>92.176747555233604</v>
      </c>
      <c r="E92" s="82">
        <f t="shared" si="9"/>
        <v>7858</v>
      </c>
      <c r="F92" s="82">
        <v>3781</v>
      </c>
      <c r="G92" s="82">
        <v>4077</v>
      </c>
      <c r="H92" s="83">
        <f t="shared" si="10"/>
        <v>50.191619826264692</v>
      </c>
      <c r="I92" s="83">
        <f t="shared" si="11"/>
        <v>3.0876227897838899</v>
      </c>
    </row>
    <row r="93" spans="1:9">
      <c r="A93" s="58">
        <v>1992</v>
      </c>
      <c r="B93" s="91" t="s">
        <v>42</v>
      </c>
      <c r="C93" s="82">
        <v>2516</v>
      </c>
      <c r="D93" s="83">
        <f t="shared" si="8"/>
        <v>91.126403477001077</v>
      </c>
      <c r="E93" s="82">
        <f t="shared" si="9"/>
        <v>7740</v>
      </c>
      <c r="F93" s="82">
        <v>3724</v>
      </c>
      <c r="G93" s="82">
        <v>4016</v>
      </c>
      <c r="H93" s="83">
        <f>E93/15656*100</f>
        <v>49.43791517629024</v>
      </c>
      <c r="I93" s="83">
        <f t="shared" si="11"/>
        <v>3.0763116057233706</v>
      </c>
    </row>
    <row r="94" spans="1:9">
      <c r="A94" s="58">
        <v>1993</v>
      </c>
      <c r="B94" s="91" t="s">
        <v>41</v>
      </c>
      <c r="C94" s="82">
        <v>2518</v>
      </c>
      <c r="D94" s="83">
        <f t="shared" si="8"/>
        <v>91.19884099963781</v>
      </c>
      <c r="E94" s="82">
        <f t="shared" si="9"/>
        <v>7632</v>
      </c>
      <c r="F94" s="82">
        <v>3672</v>
      </c>
      <c r="G94" s="82">
        <v>3960</v>
      </c>
      <c r="H94" s="83">
        <f t="shared" si="10"/>
        <v>48.748083801737351</v>
      </c>
      <c r="I94" s="83">
        <f t="shared" si="11"/>
        <v>3.0309769658459094</v>
      </c>
    </row>
    <row r="95" spans="1:9">
      <c r="A95" s="58">
        <v>1994</v>
      </c>
      <c r="B95" s="91" t="s">
        <v>40</v>
      </c>
      <c r="C95" s="82">
        <v>2502</v>
      </c>
      <c r="D95" s="83">
        <f t="shared" si="8"/>
        <v>90.619340818544003</v>
      </c>
      <c r="E95" s="82">
        <f t="shared" si="9"/>
        <v>7528</v>
      </c>
      <c r="F95" s="82">
        <v>3637</v>
      </c>
      <c r="G95" s="82">
        <v>3891</v>
      </c>
      <c r="H95" s="83">
        <f t="shared" si="10"/>
        <v>48.083801737353092</v>
      </c>
      <c r="I95" s="83">
        <f t="shared" si="11"/>
        <v>3.0087929656274981</v>
      </c>
    </row>
    <row r="96" spans="1:9">
      <c r="A96" s="67">
        <v>1995</v>
      </c>
      <c r="B96" s="94" t="s">
        <v>39</v>
      </c>
      <c r="C96" s="82">
        <v>2504</v>
      </c>
      <c r="D96" s="83">
        <f t="shared" si="8"/>
        <v>90.691778341180722</v>
      </c>
      <c r="E96" s="82">
        <f t="shared" si="9"/>
        <v>7252</v>
      </c>
      <c r="F96" s="82">
        <v>3505</v>
      </c>
      <c r="G96" s="82">
        <v>3747</v>
      </c>
      <c r="H96" s="83">
        <f t="shared" si="10"/>
        <v>46.320899335717932</v>
      </c>
      <c r="I96" s="83">
        <f t="shared" si="11"/>
        <v>2.8961661341853033</v>
      </c>
    </row>
    <row r="97" spans="1:9">
      <c r="A97" s="58">
        <v>1996</v>
      </c>
      <c r="B97" s="91" t="s">
        <v>38</v>
      </c>
      <c r="C97" s="82">
        <v>2518</v>
      </c>
      <c r="D97" s="83">
        <f t="shared" si="8"/>
        <v>91.19884099963781</v>
      </c>
      <c r="E97" s="82">
        <f t="shared" si="9"/>
        <v>7351</v>
      </c>
      <c r="F97" s="82">
        <v>3553</v>
      </c>
      <c r="G97" s="82">
        <v>3798</v>
      </c>
      <c r="H97" s="83">
        <f t="shared" si="10"/>
        <v>46.953244762391414</v>
      </c>
      <c r="I97" s="83">
        <f t="shared" si="11"/>
        <v>2.9193804606830818</v>
      </c>
    </row>
    <row r="98" spans="1:9">
      <c r="A98" s="58">
        <v>1997</v>
      </c>
      <c r="B98" s="91" t="s">
        <v>37</v>
      </c>
      <c r="C98" s="82">
        <v>2495</v>
      </c>
      <c r="D98" s="83">
        <f t="shared" si="8"/>
        <v>90.365809489315467</v>
      </c>
      <c r="E98" s="82">
        <f t="shared" si="9"/>
        <v>7174</v>
      </c>
      <c r="F98" s="82">
        <v>3476</v>
      </c>
      <c r="G98" s="82">
        <v>3698</v>
      </c>
      <c r="H98" s="83">
        <f t="shared" si="10"/>
        <v>45.822687787429736</v>
      </c>
      <c r="I98" s="83">
        <f t="shared" si="11"/>
        <v>2.8753507014028057</v>
      </c>
    </row>
    <row r="99" spans="1:9">
      <c r="A99" s="58">
        <v>1998</v>
      </c>
      <c r="B99" s="91" t="s">
        <v>36</v>
      </c>
      <c r="C99" s="82">
        <v>2483</v>
      </c>
      <c r="D99" s="83">
        <f t="shared" si="8"/>
        <v>89.931184353495112</v>
      </c>
      <c r="E99" s="82">
        <f t="shared" si="9"/>
        <v>7029</v>
      </c>
      <c r="F99" s="82">
        <v>3402</v>
      </c>
      <c r="G99" s="82">
        <v>3627</v>
      </c>
      <c r="H99" s="83">
        <f t="shared" si="10"/>
        <v>44.896525293817071</v>
      </c>
      <c r="I99" s="83">
        <f t="shared" si="11"/>
        <v>2.8308497784937576</v>
      </c>
    </row>
    <row r="100" spans="1:9">
      <c r="A100" s="58">
        <v>1999</v>
      </c>
      <c r="B100" s="91" t="s">
        <v>35</v>
      </c>
      <c r="C100" s="82">
        <v>2497</v>
      </c>
      <c r="D100" s="83">
        <f t="shared" si="8"/>
        <v>90.438247011952186</v>
      </c>
      <c r="E100" s="82">
        <f t="shared" si="9"/>
        <v>6981</v>
      </c>
      <c r="F100" s="82">
        <v>3366</v>
      </c>
      <c r="G100" s="82">
        <v>3615</v>
      </c>
      <c r="H100" s="83">
        <f t="shared" si="10"/>
        <v>44.589933571793559</v>
      </c>
      <c r="I100" s="83">
        <f t="shared" si="11"/>
        <v>2.7957549058870645</v>
      </c>
    </row>
    <row r="101" spans="1:9">
      <c r="A101" s="67">
        <v>2000</v>
      </c>
      <c r="B101" s="94" t="s">
        <v>34</v>
      </c>
      <c r="C101" s="82">
        <v>2480</v>
      </c>
      <c r="D101" s="83">
        <f t="shared" si="8"/>
        <v>89.822528069540013</v>
      </c>
      <c r="E101" s="82">
        <f t="shared" si="9"/>
        <v>6666</v>
      </c>
      <c r="F101" s="82">
        <v>3216</v>
      </c>
      <c r="G101" s="82">
        <v>3450</v>
      </c>
      <c r="H101" s="83">
        <f t="shared" si="10"/>
        <v>42.577925396014308</v>
      </c>
      <c r="I101" s="83">
        <f t="shared" si="11"/>
        <v>2.6879032258064517</v>
      </c>
    </row>
    <row r="102" spans="1:9">
      <c r="A102" s="58">
        <v>2001</v>
      </c>
      <c r="B102" s="91" t="s">
        <v>33</v>
      </c>
      <c r="C102" s="82">
        <v>2490</v>
      </c>
      <c r="D102" s="83">
        <f t="shared" si="8"/>
        <v>90.184715682723649</v>
      </c>
      <c r="E102" s="82">
        <f t="shared" si="9"/>
        <v>6793</v>
      </c>
      <c r="F102" s="82">
        <v>3278</v>
      </c>
      <c r="G102" s="82">
        <v>3515</v>
      </c>
      <c r="H102" s="83">
        <f t="shared" si="10"/>
        <v>43.389115993868167</v>
      </c>
      <c r="I102" s="83">
        <f t="shared" si="11"/>
        <v>2.7281124497991969</v>
      </c>
    </row>
    <row r="103" spans="1:9">
      <c r="A103" s="58">
        <v>2002</v>
      </c>
      <c r="B103" s="91" t="s">
        <v>32</v>
      </c>
      <c r="C103" s="82">
        <v>2488</v>
      </c>
      <c r="D103" s="83">
        <f t="shared" si="8"/>
        <v>90.112278160086916</v>
      </c>
      <c r="E103" s="82">
        <f t="shared" si="9"/>
        <v>6681</v>
      </c>
      <c r="F103" s="82">
        <v>3215</v>
      </c>
      <c r="G103" s="82">
        <v>3466</v>
      </c>
      <c r="H103" s="83">
        <f t="shared" si="10"/>
        <v>42.673735309146657</v>
      </c>
      <c r="I103" s="83">
        <f t="shared" si="11"/>
        <v>2.685289389067524</v>
      </c>
    </row>
    <row r="104" spans="1:9">
      <c r="A104" s="58">
        <v>2003</v>
      </c>
      <c r="B104" s="91" t="s">
        <v>31</v>
      </c>
      <c r="C104" s="82">
        <v>2515</v>
      </c>
      <c r="D104" s="83">
        <f t="shared" si="8"/>
        <v>91.090184715682724</v>
      </c>
      <c r="E104" s="82">
        <f t="shared" si="9"/>
        <v>6622</v>
      </c>
      <c r="F104" s="82">
        <v>3176</v>
      </c>
      <c r="G104" s="82">
        <v>3446</v>
      </c>
      <c r="H104" s="83">
        <f t="shared" si="10"/>
        <v>42.296882984159431</v>
      </c>
      <c r="I104" s="83">
        <f t="shared" si="11"/>
        <v>2.6330019880715705</v>
      </c>
    </row>
    <row r="105" spans="1:9">
      <c r="A105" s="58">
        <v>2004</v>
      </c>
      <c r="B105" s="91" t="s">
        <v>30</v>
      </c>
      <c r="C105" s="82">
        <v>2502</v>
      </c>
      <c r="D105" s="83">
        <f t="shared" si="8"/>
        <v>90.619340818544003</v>
      </c>
      <c r="E105" s="82">
        <f t="shared" si="9"/>
        <v>6496</v>
      </c>
      <c r="F105" s="82">
        <v>3108</v>
      </c>
      <c r="G105" s="82">
        <v>3388</v>
      </c>
      <c r="H105" s="83">
        <f t="shared" si="10"/>
        <v>41.492079713847723</v>
      </c>
      <c r="I105" s="83">
        <f t="shared" si="11"/>
        <v>2.5963229416466826</v>
      </c>
    </row>
    <row r="106" spans="1:9">
      <c r="A106" s="67">
        <v>2005</v>
      </c>
      <c r="B106" s="94" t="s">
        <v>29</v>
      </c>
      <c r="C106" s="82">
        <v>2564</v>
      </c>
      <c r="D106" s="83">
        <f t="shared" si="8"/>
        <v>92.864904020282495</v>
      </c>
      <c r="E106" s="82">
        <f t="shared" si="9"/>
        <v>6393</v>
      </c>
      <c r="F106" s="82">
        <v>3005</v>
      </c>
      <c r="G106" s="82">
        <v>3388</v>
      </c>
      <c r="H106" s="83">
        <f t="shared" si="10"/>
        <v>40.83418497700562</v>
      </c>
      <c r="I106" s="83">
        <f t="shared" si="11"/>
        <v>2.4933697347893915</v>
      </c>
    </row>
    <row r="107" spans="1:9">
      <c r="A107" s="58">
        <v>2006</v>
      </c>
      <c r="B107" s="91" t="s">
        <v>17</v>
      </c>
      <c r="C107" s="82">
        <v>2472</v>
      </c>
      <c r="D107" s="83">
        <f t="shared" si="8"/>
        <v>89.53277797899311</v>
      </c>
      <c r="E107" s="82">
        <f t="shared" si="9"/>
        <v>6246</v>
      </c>
      <c r="F107" s="82">
        <v>3012</v>
      </c>
      <c r="G107" s="82">
        <v>3234</v>
      </c>
      <c r="H107" s="83">
        <f t="shared" si="10"/>
        <v>39.895247828308634</v>
      </c>
      <c r="I107" s="83">
        <f t="shared" si="11"/>
        <v>2.5266990291262137</v>
      </c>
    </row>
    <row r="108" spans="1:9">
      <c r="A108" s="58">
        <v>2007</v>
      </c>
      <c r="B108" s="91" t="s">
        <v>16</v>
      </c>
      <c r="C108" s="82">
        <v>2501</v>
      </c>
      <c r="D108" s="83">
        <f t="shared" si="8"/>
        <v>90.583122057225637</v>
      </c>
      <c r="E108" s="82">
        <f t="shared" si="9"/>
        <v>6224</v>
      </c>
      <c r="F108" s="82">
        <v>3000</v>
      </c>
      <c r="G108" s="82">
        <v>3224</v>
      </c>
      <c r="H108" s="83">
        <f t="shared" si="10"/>
        <v>39.754726622381199</v>
      </c>
      <c r="I108" s="83">
        <f t="shared" si="11"/>
        <v>2.4886045581767293</v>
      </c>
    </row>
    <row r="109" spans="1:9">
      <c r="A109" s="58">
        <v>2008</v>
      </c>
      <c r="B109" s="91" t="s">
        <v>28</v>
      </c>
      <c r="C109" s="82">
        <v>2504</v>
      </c>
      <c r="D109" s="83">
        <f t="shared" si="8"/>
        <v>90.691778341180722</v>
      </c>
      <c r="E109" s="82">
        <f t="shared" si="9"/>
        <v>6114</v>
      </c>
      <c r="F109" s="82">
        <v>2919</v>
      </c>
      <c r="G109" s="82">
        <v>3195</v>
      </c>
      <c r="H109" s="83">
        <f t="shared" si="10"/>
        <v>39.052120592743996</v>
      </c>
      <c r="I109" s="83">
        <f t="shared" si="11"/>
        <v>2.4416932907348241</v>
      </c>
    </row>
    <row r="110" spans="1:9">
      <c r="A110" s="58">
        <v>2009</v>
      </c>
      <c r="B110" s="91" t="s">
        <v>27</v>
      </c>
      <c r="C110" s="82">
        <v>2492</v>
      </c>
      <c r="D110" s="83">
        <f t="shared" si="8"/>
        <v>90.257153205360368</v>
      </c>
      <c r="E110" s="82">
        <f t="shared" si="9"/>
        <v>6029</v>
      </c>
      <c r="F110" s="82">
        <v>2872</v>
      </c>
      <c r="G110" s="82">
        <v>3157</v>
      </c>
      <c r="H110" s="83">
        <f t="shared" si="10"/>
        <v>38.509197751660707</v>
      </c>
      <c r="I110" s="83">
        <f t="shared" si="11"/>
        <v>2.4193418940609952</v>
      </c>
    </row>
    <row r="111" spans="1:9">
      <c r="A111" s="67">
        <v>2010</v>
      </c>
      <c r="B111" s="94" t="s">
        <v>26</v>
      </c>
      <c r="C111" s="82">
        <v>2415</v>
      </c>
      <c r="D111" s="83">
        <f t="shared" si="8"/>
        <v>87.468308583846436</v>
      </c>
      <c r="E111" s="82">
        <f t="shared" si="9"/>
        <v>5892</v>
      </c>
      <c r="F111" s="82">
        <v>2766</v>
      </c>
      <c r="G111" s="82">
        <v>3126</v>
      </c>
      <c r="H111" s="83">
        <f t="shared" si="10"/>
        <v>37.634133878385285</v>
      </c>
      <c r="I111" s="83">
        <f t="shared" si="11"/>
        <v>2.4397515527950309</v>
      </c>
    </row>
    <row r="112" spans="1:9">
      <c r="A112" s="58">
        <v>2011</v>
      </c>
      <c r="B112" s="91" t="s">
        <v>25</v>
      </c>
      <c r="C112" s="82">
        <v>2609</v>
      </c>
      <c r="D112" s="83">
        <f t="shared" si="8"/>
        <v>94.494748279608842</v>
      </c>
      <c r="E112" s="82">
        <f t="shared" si="9"/>
        <v>5966</v>
      </c>
      <c r="F112" s="82">
        <v>2796</v>
      </c>
      <c r="G112" s="82">
        <v>3170</v>
      </c>
      <c r="H112" s="83">
        <f t="shared" si="10"/>
        <v>38.106796116504853</v>
      </c>
      <c r="I112" s="83">
        <f t="shared" si="11"/>
        <v>2.286699885013415</v>
      </c>
    </row>
    <row r="113" spans="1:9">
      <c r="A113" s="58">
        <v>2012</v>
      </c>
      <c r="B113" s="91" t="s">
        <v>24</v>
      </c>
      <c r="C113" s="82">
        <v>2589</v>
      </c>
      <c r="D113" s="83">
        <f t="shared" si="8"/>
        <v>93.770373053241585</v>
      </c>
      <c r="E113" s="82">
        <f t="shared" si="9"/>
        <v>5869</v>
      </c>
      <c r="F113" s="82">
        <v>2752</v>
      </c>
      <c r="G113" s="82">
        <v>3117</v>
      </c>
      <c r="H113" s="83">
        <f t="shared" si="10"/>
        <v>37.487225344915686</v>
      </c>
      <c r="I113" s="83">
        <f t="shared" si="11"/>
        <v>2.2668984163769794</v>
      </c>
    </row>
    <row r="114" spans="1:9">
      <c r="A114" s="58">
        <v>2013</v>
      </c>
      <c r="B114" s="91" t="s">
        <v>23</v>
      </c>
      <c r="C114" s="82">
        <v>2562</v>
      </c>
      <c r="D114" s="83">
        <f t="shared" si="8"/>
        <v>92.792466497645776</v>
      </c>
      <c r="E114" s="82">
        <f t="shared" si="9"/>
        <v>5770</v>
      </c>
      <c r="F114" s="82">
        <v>2698</v>
      </c>
      <c r="G114" s="82">
        <v>3072</v>
      </c>
      <c r="H114" s="83">
        <f t="shared" si="10"/>
        <v>36.854879918242204</v>
      </c>
      <c r="I114" s="83">
        <f t="shared" si="11"/>
        <v>2.2521467603434817</v>
      </c>
    </row>
    <row r="115" spans="1:9">
      <c r="A115" s="58">
        <v>2014</v>
      </c>
      <c r="B115" s="91" t="s">
        <v>22</v>
      </c>
      <c r="C115" s="82">
        <v>2556</v>
      </c>
      <c r="D115" s="83">
        <f t="shared" si="8"/>
        <v>92.575153929735592</v>
      </c>
      <c r="E115" s="82">
        <f t="shared" si="9"/>
        <v>5655</v>
      </c>
      <c r="F115" s="82">
        <v>2638</v>
      </c>
      <c r="G115" s="82">
        <v>3017</v>
      </c>
      <c r="H115" s="83">
        <f>E115/15656*100</f>
        <v>36.120337250894224</v>
      </c>
      <c r="I115" s="83">
        <f t="shared" si="11"/>
        <v>2.2124413145539905</v>
      </c>
    </row>
    <row r="116" spans="1:9">
      <c r="A116" s="67">
        <v>2015</v>
      </c>
      <c r="B116" s="94" t="s">
        <v>21</v>
      </c>
      <c r="C116" s="82">
        <v>2311</v>
      </c>
      <c r="D116" s="83">
        <f t="shared" si="8"/>
        <v>83.701557406736697</v>
      </c>
      <c r="E116" s="82">
        <f t="shared" si="9"/>
        <v>5362</v>
      </c>
      <c r="F116" s="82">
        <v>2498</v>
      </c>
      <c r="G116" s="82">
        <v>2864</v>
      </c>
      <c r="H116" s="83">
        <f t="shared" si="10"/>
        <v>34.248850281042415</v>
      </c>
      <c r="I116" s="83">
        <f t="shared" si="11"/>
        <v>2.3202077022933794</v>
      </c>
    </row>
    <row r="117" spans="1:9">
      <c r="A117" s="58">
        <v>2016</v>
      </c>
      <c r="B117" s="91" t="s">
        <v>20</v>
      </c>
      <c r="C117" s="82">
        <v>2495</v>
      </c>
      <c r="D117" s="83">
        <f t="shared" si="8"/>
        <v>90.365809489315467</v>
      </c>
      <c r="E117" s="82">
        <f t="shared" si="9"/>
        <v>5387</v>
      </c>
      <c r="F117" s="82">
        <v>2538</v>
      </c>
      <c r="G117" s="82">
        <v>2849</v>
      </c>
      <c r="H117" s="83">
        <f t="shared" si="10"/>
        <v>34.408533469596321</v>
      </c>
      <c r="I117" s="83">
        <f t="shared" si="11"/>
        <v>2.159118236472946</v>
      </c>
    </row>
    <row r="118" spans="1:9">
      <c r="A118" s="58">
        <v>2017</v>
      </c>
      <c r="B118" s="91" t="s">
        <v>19</v>
      </c>
      <c r="C118" s="82">
        <v>2476</v>
      </c>
      <c r="D118" s="83">
        <f t="shared" si="8"/>
        <v>89.677653024266561</v>
      </c>
      <c r="E118" s="82">
        <f t="shared" si="9"/>
        <v>5291</v>
      </c>
      <c r="F118" s="82">
        <v>2484</v>
      </c>
      <c r="G118" s="82">
        <v>2807</v>
      </c>
      <c r="H118" s="83">
        <f t="shared" si="10"/>
        <v>33.795350025549311</v>
      </c>
      <c r="I118" s="83">
        <f t="shared" si="11"/>
        <v>2.1369143780290791</v>
      </c>
    </row>
    <row r="119" spans="1:9">
      <c r="A119" s="58">
        <v>2018</v>
      </c>
      <c r="B119" s="91" t="s">
        <v>18</v>
      </c>
      <c r="C119" s="82">
        <v>2499</v>
      </c>
      <c r="D119" s="83">
        <f t="shared" si="8"/>
        <v>90.510684534588918</v>
      </c>
      <c r="E119" s="82">
        <f t="shared" si="9"/>
        <v>5237</v>
      </c>
      <c r="F119" s="82">
        <v>2451</v>
      </c>
      <c r="G119" s="82">
        <v>2786</v>
      </c>
      <c r="H119" s="83">
        <f t="shared" si="10"/>
        <v>33.450434338272863</v>
      </c>
      <c r="I119" s="83">
        <f t="shared" si="11"/>
        <v>2.0956382553021209</v>
      </c>
    </row>
    <row r="120" spans="1:9">
      <c r="A120" s="58">
        <v>2019</v>
      </c>
      <c r="B120" s="91" t="s">
        <v>93</v>
      </c>
      <c r="C120" s="82">
        <v>2511</v>
      </c>
      <c r="D120" s="83">
        <f t="shared" si="8"/>
        <v>90.945309670409273</v>
      </c>
      <c r="E120" s="82">
        <f t="shared" si="9"/>
        <v>5150</v>
      </c>
      <c r="F120" s="82">
        <v>2422</v>
      </c>
      <c r="G120" s="82">
        <v>2728</v>
      </c>
      <c r="H120" s="83">
        <f t="shared" si="10"/>
        <v>32.894736842105267</v>
      </c>
      <c r="I120" s="83">
        <f t="shared" si="11"/>
        <v>2.0509757068896852</v>
      </c>
    </row>
    <row r="121" spans="1:9">
      <c r="A121" s="67">
        <v>2020</v>
      </c>
      <c r="B121" s="94" t="s">
        <v>94</v>
      </c>
      <c r="C121" s="82">
        <v>2266</v>
      </c>
      <c r="D121" s="83">
        <f t="shared" ref="D121" si="12">C121/2761*100</f>
        <v>82.071713147410364</v>
      </c>
      <c r="E121" s="82">
        <f t="shared" ref="E121:E122" si="13">SUM(F121:G121)</f>
        <v>4875</v>
      </c>
      <c r="F121" s="82">
        <v>2296</v>
      </c>
      <c r="G121" s="82">
        <v>2579</v>
      </c>
      <c r="H121" s="83">
        <f t="shared" ref="H121" si="14">E121/15656*100</f>
        <v>31.138221768012265</v>
      </c>
      <c r="I121" s="83">
        <f t="shared" ref="I121" si="15">E121/C121</f>
        <v>2.1513680494263019</v>
      </c>
    </row>
    <row r="122" spans="1:9">
      <c r="A122" s="58">
        <v>2021</v>
      </c>
      <c r="B122" s="91" t="s">
        <v>95</v>
      </c>
      <c r="C122" s="82">
        <v>2397</v>
      </c>
      <c r="D122" s="83">
        <f>C122/2761*100</f>
        <v>86.816370880115898</v>
      </c>
      <c r="E122" s="82">
        <f t="shared" si="13"/>
        <v>4873</v>
      </c>
      <c r="F122" s="82">
        <v>2304</v>
      </c>
      <c r="G122" s="82">
        <v>2569</v>
      </c>
      <c r="H122" s="83">
        <f t="shared" ref="H122" si="16">E122/15656*100</f>
        <v>31.125447112927951</v>
      </c>
      <c r="I122" s="83">
        <f>E122/C122</f>
        <v>2.0329578639966623</v>
      </c>
    </row>
  </sheetData>
  <mergeCells count="6">
    <mergeCell ref="I7:I8"/>
    <mergeCell ref="A7:B8"/>
    <mergeCell ref="D7:D8"/>
    <mergeCell ref="C7:C8"/>
    <mergeCell ref="E7:G7"/>
    <mergeCell ref="H7:H8"/>
  </mergeCells>
  <phoneticPr fontId="2"/>
  <conditionalFormatting sqref="A9:I122">
    <cfRule type="expression" dxfId="11" priority="1">
      <formula>MOD(ROW(),5)=1</formula>
    </cfRule>
  </conditionalFormatting>
  <printOptions horizontalCentered="1"/>
  <pageMargins left="0.70866141732283472" right="0.31496062992125984" top="0.74803149606299213" bottom="0.74803149606299213" header="0.31496062992125984" footer="0.31496062992125984"/>
  <pageSetup paperSize="9" scale="9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8.75"/>
  <cols>
    <col min="1" max="1" width="6.625" customWidth="1"/>
    <col min="2" max="2" width="6.125" bestFit="1" customWidth="1"/>
  </cols>
  <sheetData>
    <row r="1" spans="1:8">
      <c r="A1" t="s">
        <v>100</v>
      </c>
    </row>
    <row r="2" spans="1:8">
      <c r="A2" t="s">
        <v>101</v>
      </c>
    </row>
    <row r="3" spans="1:8">
      <c r="A3" s="256" t="s">
        <v>9</v>
      </c>
      <c r="B3" s="256"/>
      <c r="C3" s="256" t="s">
        <v>1</v>
      </c>
      <c r="D3" s="256" t="s">
        <v>4</v>
      </c>
      <c r="E3" s="256"/>
      <c r="F3" s="256"/>
      <c r="G3" s="256" t="s">
        <v>102</v>
      </c>
      <c r="H3" s="256"/>
    </row>
    <row r="4" spans="1:8">
      <c r="A4" s="256"/>
      <c r="B4" s="256"/>
      <c r="C4" s="256"/>
      <c r="D4" s="81" t="s">
        <v>358</v>
      </c>
      <c r="E4" s="75" t="s">
        <v>5</v>
      </c>
      <c r="F4" s="75" t="s">
        <v>6</v>
      </c>
      <c r="G4" s="81" t="s">
        <v>1</v>
      </c>
      <c r="H4" s="81" t="s">
        <v>359</v>
      </c>
    </row>
    <row r="5" spans="1:8">
      <c r="A5" s="58"/>
      <c r="B5" s="68"/>
      <c r="C5" s="42" t="s">
        <v>2</v>
      </c>
      <c r="D5" s="42" t="s">
        <v>103</v>
      </c>
      <c r="E5" s="42" t="s">
        <v>103</v>
      </c>
      <c r="F5" s="42" t="s">
        <v>103</v>
      </c>
      <c r="G5" s="42" t="s">
        <v>104</v>
      </c>
      <c r="H5" s="42" t="s">
        <v>104</v>
      </c>
    </row>
    <row r="6" spans="1:8">
      <c r="A6" s="58">
        <v>1920</v>
      </c>
      <c r="B6" s="91" t="s">
        <v>266</v>
      </c>
      <c r="C6" s="84">
        <v>1349</v>
      </c>
      <c r="D6" s="82">
        <f t="shared" ref="D6:D10" si="0">SUM(E6:F6)</f>
        <v>7222</v>
      </c>
      <c r="E6" s="84">
        <v>3750</v>
      </c>
      <c r="F6" s="84">
        <v>3472</v>
      </c>
      <c r="G6" s="90"/>
      <c r="H6" s="90"/>
    </row>
    <row r="7" spans="1:8">
      <c r="A7" s="58">
        <v>1925</v>
      </c>
      <c r="B7" s="91" t="s">
        <v>245</v>
      </c>
      <c r="C7" s="84">
        <v>1271</v>
      </c>
      <c r="D7" s="82">
        <f t="shared" si="0"/>
        <v>7296</v>
      </c>
      <c r="E7" s="84">
        <v>3721</v>
      </c>
      <c r="F7" s="84">
        <v>3575</v>
      </c>
      <c r="G7" s="90">
        <f t="shared" ref="G7:H11" si="1">C7/C6*100-100</f>
        <v>-5.7820607857672428</v>
      </c>
      <c r="H7" s="90">
        <f t="shared" si="1"/>
        <v>1.0246469122126882</v>
      </c>
    </row>
    <row r="8" spans="1:8">
      <c r="A8" s="58">
        <v>1930</v>
      </c>
      <c r="B8" s="91" t="s">
        <v>265</v>
      </c>
      <c r="C8" s="84">
        <v>1457</v>
      </c>
      <c r="D8" s="82">
        <f t="shared" si="0"/>
        <v>8647</v>
      </c>
      <c r="E8" s="84">
        <v>4416</v>
      </c>
      <c r="F8" s="84">
        <v>4231</v>
      </c>
      <c r="G8" s="90">
        <f t="shared" si="1"/>
        <v>14.634146341463406</v>
      </c>
      <c r="H8" s="90">
        <f t="shared" si="1"/>
        <v>18.516995614035082</v>
      </c>
    </row>
    <row r="9" spans="1:8">
      <c r="A9" s="58">
        <v>1935</v>
      </c>
      <c r="B9" s="91" t="s">
        <v>264</v>
      </c>
      <c r="C9" s="84">
        <v>1668</v>
      </c>
      <c r="D9" s="82">
        <f t="shared" si="0"/>
        <v>9721</v>
      </c>
      <c r="E9" s="84">
        <v>4976</v>
      </c>
      <c r="F9" s="84">
        <v>4745</v>
      </c>
      <c r="G9" s="90">
        <f t="shared" si="1"/>
        <v>14.481811942347278</v>
      </c>
      <c r="H9" s="90">
        <f t="shared" si="1"/>
        <v>12.420492656412634</v>
      </c>
    </row>
    <row r="10" spans="1:8">
      <c r="A10" s="58">
        <v>1940</v>
      </c>
      <c r="B10" s="91" t="s">
        <v>263</v>
      </c>
      <c r="C10" s="84">
        <v>1767</v>
      </c>
      <c r="D10" s="82">
        <f t="shared" si="0"/>
        <v>10692</v>
      </c>
      <c r="E10" s="84">
        <v>5428</v>
      </c>
      <c r="F10" s="84">
        <v>5264</v>
      </c>
      <c r="G10" s="90">
        <f t="shared" si="1"/>
        <v>5.9352517985611541</v>
      </c>
      <c r="H10" s="90">
        <f t="shared" si="1"/>
        <v>9.9886842917395313</v>
      </c>
    </row>
    <row r="11" spans="1:8">
      <c r="A11" s="58">
        <v>1947</v>
      </c>
      <c r="B11" s="91" t="s">
        <v>267</v>
      </c>
      <c r="C11" s="82">
        <v>2215</v>
      </c>
      <c r="D11" s="82">
        <f t="shared" ref="D11:D16" si="2">SUM(E11:F11)</f>
        <v>12999</v>
      </c>
      <c r="E11" s="82">
        <v>6584</v>
      </c>
      <c r="F11" s="82">
        <v>6415</v>
      </c>
      <c r="G11" s="90">
        <f t="shared" si="1"/>
        <v>25.35370684776457</v>
      </c>
      <c r="H11" s="90">
        <f t="shared" si="1"/>
        <v>21.576879910213236</v>
      </c>
    </row>
    <row r="12" spans="1:8">
      <c r="A12" s="58">
        <v>1950</v>
      </c>
      <c r="B12" s="91" t="s">
        <v>105</v>
      </c>
      <c r="C12" s="82">
        <v>2430</v>
      </c>
      <c r="D12" s="82">
        <f t="shared" si="2"/>
        <v>14318</v>
      </c>
      <c r="E12" s="82">
        <v>7225</v>
      </c>
      <c r="F12" s="82">
        <v>7093</v>
      </c>
      <c r="G12" s="90">
        <f t="shared" ref="G12:G17" si="3">C12/C11*100-100</f>
        <v>9.7065462753950413</v>
      </c>
      <c r="H12" s="90">
        <f t="shared" ref="H12:H17" si="4">D12/D11*100-100</f>
        <v>10.146934379567668</v>
      </c>
    </row>
    <row r="13" spans="1:8">
      <c r="A13" s="58">
        <v>1955</v>
      </c>
      <c r="B13" s="91" t="s">
        <v>53</v>
      </c>
      <c r="C13" s="82">
        <v>2761</v>
      </c>
      <c r="D13" s="82">
        <f t="shared" si="2"/>
        <v>15656</v>
      </c>
      <c r="E13" s="82">
        <v>7917</v>
      </c>
      <c r="F13" s="82">
        <v>7739</v>
      </c>
      <c r="G13" s="90">
        <f t="shared" si="3"/>
        <v>13.621399176954725</v>
      </c>
      <c r="H13" s="90">
        <f t="shared" si="4"/>
        <v>9.3448805699120072</v>
      </c>
    </row>
    <row r="14" spans="1:8">
      <c r="A14" s="58">
        <v>1960</v>
      </c>
      <c r="B14" s="91" t="s">
        <v>58</v>
      </c>
      <c r="C14" s="82">
        <v>2901</v>
      </c>
      <c r="D14" s="82">
        <f t="shared" si="2"/>
        <v>14797</v>
      </c>
      <c r="E14" s="82">
        <v>7526</v>
      </c>
      <c r="F14" s="82">
        <v>7271</v>
      </c>
      <c r="G14" s="90">
        <f t="shared" si="3"/>
        <v>5.0706265845708032</v>
      </c>
      <c r="H14" s="90">
        <f t="shared" si="4"/>
        <v>-5.4867143587123195</v>
      </c>
    </row>
    <row r="15" spans="1:8">
      <c r="A15" s="58">
        <v>1965</v>
      </c>
      <c r="B15" s="91" t="s">
        <v>63</v>
      </c>
      <c r="C15" s="82">
        <v>2845</v>
      </c>
      <c r="D15" s="82">
        <f t="shared" si="2"/>
        <v>12609</v>
      </c>
      <c r="E15" s="82">
        <v>6308</v>
      </c>
      <c r="F15" s="82">
        <v>6301</v>
      </c>
      <c r="G15" s="90">
        <f t="shared" si="3"/>
        <v>-1.9303688383316029</v>
      </c>
      <c r="H15" s="90">
        <f t="shared" si="4"/>
        <v>-14.786781104277892</v>
      </c>
    </row>
    <row r="16" spans="1:8">
      <c r="A16" s="58">
        <v>1970</v>
      </c>
      <c r="B16" s="91" t="s">
        <v>68</v>
      </c>
      <c r="C16" s="82">
        <v>2623</v>
      </c>
      <c r="D16" s="82">
        <f t="shared" si="2"/>
        <v>10311</v>
      </c>
      <c r="E16" s="82">
        <v>5023</v>
      </c>
      <c r="F16" s="82">
        <v>5288</v>
      </c>
      <c r="G16" s="90">
        <f t="shared" si="3"/>
        <v>-7.803163444639722</v>
      </c>
      <c r="H16" s="90">
        <f t="shared" si="4"/>
        <v>-18.225077325719724</v>
      </c>
    </row>
    <row r="17" spans="1:8">
      <c r="A17" s="58">
        <v>1975</v>
      </c>
      <c r="B17" s="91" t="s">
        <v>73</v>
      </c>
      <c r="C17" s="82">
        <v>2598</v>
      </c>
      <c r="D17" s="82">
        <f>SUM(E17:F17)</f>
        <v>9307</v>
      </c>
      <c r="E17" s="82">
        <v>4514</v>
      </c>
      <c r="F17" s="82">
        <v>4793</v>
      </c>
      <c r="G17" s="90">
        <f t="shared" si="3"/>
        <v>-0.95310712924133156</v>
      </c>
      <c r="H17" s="90">
        <f t="shared" si="4"/>
        <v>-9.7371738919600404</v>
      </c>
    </row>
    <row r="18" spans="1:8">
      <c r="A18" s="58">
        <v>1980</v>
      </c>
      <c r="B18" s="91" t="s">
        <v>78</v>
      </c>
      <c r="C18" s="82">
        <v>2589</v>
      </c>
      <c r="D18" s="82">
        <f t="shared" ref="D18:D26" si="5">SUM(E18:F18)</f>
        <v>8666</v>
      </c>
      <c r="E18" s="82">
        <v>4211</v>
      </c>
      <c r="F18" s="82">
        <v>4455</v>
      </c>
      <c r="G18" s="90">
        <f>C18/C17*100-100</f>
        <v>-0.34642032332563133</v>
      </c>
      <c r="H18" s="90">
        <f>D18/D17*100-100</f>
        <v>-6.8872891372085547</v>
      </c>
    </row>
    <row r="19" spans="1:8">
      <c r="A19" s="58">
        <v>1985</v>
      </c>
      <c r="B19" s="91" t="s">
        <v>83</v>
      </c>
      <c r="C19" s="82">
        <v>2599</v>
      </c>
      <c r="D19" s="82">
        <f t="shared" si="5"/>
        <v>8389</v>
      </c>
      <c r="E19" s="82">
        <v>4074</v>
      </c>
      <c r="F19" s="82">
        <v>4315</v>
      </c>
      <c r="G19" s="90">
        <f t="shared" ref="G19:G26" si="6">C19/C18*100-100</f>
        <v>0.38624951718810507</v>
      </c>
      <c r="H19" s="90">
        <f t="shared" ref="H19:H26" si="7">D19/D18*100-100</f>
        <v>-3.1963997230556203</v>
      </c>
    </row>
    <row r="20" spans="1:8">
      <c r="A20" s="58">
        <v>1990</v>
      </c>
      <c r="B20" s="91" t="s">
        <v>106</v>
      </c>
      <c r="C20" s="82">
        <v>2524</v>
      </c>
      <c r="D20" s="82">
        <f t="shared" si="5"/>
        <v>7801</v>
      </c>
      <c r="E20" s="82">
        <v>3746</v>
      </c>
      <c r="F20" s="82">
        <v>4055</v>
      </c>
      <c r="G20" s="90">
        <f t="shared" si="6"/>
        <v>-2.8857252789534442</v>
      </c>
      <c r="H20" s="90">
        <f t="shared" si="7"/>
        <v>-7.0091786863750229</v>
      </c>
    </row>
    <row r="21" spans="1:8">
      <c r="A21" s="58">
        <v>1995</v>
      </c>
      <c r="B21" s="91" t="s">
        <v>107</v>
      </c>
      <c r="C21" s="82">
        <v>2504</v>
      </c>
      <c r="D21" s="82">
        <f t="shared" si="5"/>
        <v>7252</v>
      </c>
      <c r="E21" s="82">
        <v>3505</v>
      </c>
      <c r="F21" s="82">
        <v>3747</v>
      </c>
      <c r="G21" s="90">
        <f t="shared" si="6"/>
        <v>-0.79239302694136882</v>
      </c>
      <c r="H21" s="90">
        <f t="shared" si="7"/>
        <v>-7.0375592872708665</v>
      </c>
    </row>
    <row r="22" spans="1:8">
      <c r="A22" s="58">
        <v>2000</v>
      </c>
      <c r="B22" s="91" t="s">
        <v>34</v>
      </c>
      <c r="C22" s="82">
        <v>2480</v>
      </c>
      <c r="D22" s="82">
        <f t="shared" si="5"/>
        <v>6666</v>
      </c>
      <c r="E22" s="82">
        <v>3216</v>
      </c>
      <c r="F22" s="82">
        <v>3450</v>
      </c>
      <c r="G22" s="90">
        <f t="shared" si="6"/>
        <v>-0.95846645367412009</v>
      </c>
      <c r="H22" s="90">
        <f t="shared" si="7"/>
        <v>-8.0805295091009413</v>
      </c>
    </row>
    <row r="23" spans="1:8">
      <c r="A23" s="58">
        <v>2005</v>
      </c>
      <c r="B23" s="91" t="s">
        <v>29</v>
      </c>
      <c r="C23" s="82">
        <v>2564</v>
      </c>
      <c r="D23" s="82">
        <f t="shared" si="5"/>
        <v>6393</v>
      </c>
      <c r="E23" s="82">
        <v>3005</v>
      </c>
      <c r="F23" s="82">
        <v>3388</v>
      </c>
      <c r="G23" s="90">
        <f t="shared" si="6"/>
        <v>3.3870967741935516</v>
      </c>
      <c r="H23" s="90">
        <f t="shared" si="7"/>
        <v>-4.095409540954094</v>
      </c>
    </row>
    <row r="24" spans="1:8">
      <c r="A24" s="58">
        <v>2010</v>
      </c>
      <c r="B24" s="91" t="s">
        <v>26</v>
      </c>
      <c r="C24" s="82">
        <v>2415</v>
      </c>
      <c r="D24" s="82">
        <f t="shared" si="5"/>
        <v>5892</v>
      </c>
      <c r="E24" s="82">
        <v>2766</v>
      </c>
      <c r="F24" s="82">
        <v>3126</v>
      </c>
      <c r="G24" s="90">
        <f t="shared" si="6"/>
        <v>-5.8112324492979752</v>
      </c>
      <c r="H24" s="90">
        <f t="shared" si="7"/>
        <v>-7.8366963866729265</v>
      </c>
    </row>
    <row r="25" spans="1:8">
      <c r="A25" s="58">
        <v>2015</v>
      </c>
      <c r="B25" s="91" t="s">
        <v>21</v>
      </c>
      <c r="C25" s="82">
        <v>2311</v>
      </c>
      <c r="D25" s="82">
        <f t="shared" si="5"/>
        <v>5362</v>
      </c>
      <c r="E25" s="82">
        <v>2498</v>
      </c>
      <c r="F25" s="82">
        <v>2864</v>
      </c>
      <c r="G25" s="90">
        <f t="shared" si="6"/>
        <v>-4.3064182194616905</v>
      </c>
      <c r="H25" s="90">
        <f t="shared" si="7"/>
        <v>-8.9952477936184607</v>
      </c>
    </row>
    <row r="26" spans="1:8">
      <c r="A26" s="58">
        <v>2020</v>
      </c>
      <c r="B26" s="91" t="s">
        <v>108</v>
      </c>
      <c r="C26" s="82">
        <v>2266</v>
      </c>
      <c r="D26" s="82">
        <f t="shared" si="5"/>
        <v>4875</v>
      </c>
      <c r="E26" s="82">
        <v>2296</v>
      </c>
      <c r="F26" s="82">
        <v>2579</v>
      </c>
      <c r="G26" s="90">
        <f t="shared" si="6"/>
        <v>-1.9472090004327214</v>
      </c>
      <c r="H26" s="90">
        <f t="shared" si="7"/>
        <v>-9.0824319283849206</v>
      </c>
    </row>
  </sheetData>
  <mergeCells count="4">
    <mergeCell ref="A3:B4"/>
    <mergeCell ref="C3:C4"/>
    <mergeCell ref="D3:F3"/>
    <mergeCell ref="G3:H3"/>
  </mergeCells>
  <phoneticPr fontId="2"/>
  <conditionalFormatting sqref="A6:H26">
    <cfRule type="expression" dxfId="1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8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I4" sqref="I4:K28"/>
    </sheetView>
  </sheetViews>
  <sheetFormatPr defaultRowHeight="18.75" outlineLevelRow="1"/>
  <cols>
    <col min="1" max="1" width="6.875" customWidth="1"/>
    <col min="2" max="2" width="6.375" bestFit="1" customWidth="1"/>
    <col min="15" max="15" width="5.25" bestFit="1" customWidth="1"/>
  </cols>
  <sheetData>
    <row r="1" spans="1:15">
      <c r="A1" t="s">
        <v>100</v>
      </c>
    </row>
    <row r="2" spans="1:15">
      <c r="A2" t="s">
        <v>109</v>
      </c>
    </row>
    <row r="3" spans="1:15" outlineLevel="1">
      <c r="A3" t="s">
        <v>110</v>
      </c>
    </row>
    <row r="4" spans="1:15">
      <c r="A4" s="259" t="s">
        <v>9</v>
      </c>
      <c r="B4" s="260"/>
      <c r="C4" s="259" t="s">
        <v>111</v>
      </c>
      <c r="D4" s="256"/>
      <c r="E4" s="261"/>
      <c r="F4" s="262" t="s">
        <v>112</v>
      </c>
      <c r="G4" s="256"/>
      <c r="H4" s="260"/>
      <c r="I4" s="264" t="s">
        <v>113</v>
      </c>
      <c r="J4" s="256"/>
      <c r="K4" s="261"/>
      <c r="L4" s="262" t="s">
        <v>114</v>
      </c>
      <c r="M4" s="256"/>
      <c r="N4" s="260"/>
      <c r="O4" s="258" t="s">
        <v>275</v>
      </c>
    </row>
    <row r="5" spans="1:15">
      <c r="A5" s="259"/>
      <c r="B5" s="260"/>
      <c r="C5" s="259"/>
      <c r="D5" s="256"/>
      <c r="E5" s="261"/>
      <c r="F5" s="263"/>
      <c r="G5" s="256"/>
      <c r="H5" s="260"/>
      <c r="I5" s="259"/>
      <c r="J5" s="256"/>
      <c r="K5" s="261"/>
      <c r="L5" s="263"/>
      <c r="M5" s="256"/>
      <c r="N5" s="260"/>
      <c r="O5" s="258"/>
    </row>
    <row r="6" spans="1:15">
      <c r="A6" s="259"/>
      <c r="B6" s="260"/>
      <c r="C6" s="210" t="s">
        <v>358</v>
      </c>
      <c r="D6" s="75" t="s">
        <v>360</v>
      </c>
      <c r="E6" s="76" t="s">
        <v>361</v>
      </c>
      <c r="F6" s="77" t="s">
        <v>358</v>
      </c>
      <c r="G6" s="75" t="s">
        <v>360</v>
      </c>
      <c r="H6" s="76" t="s">
        <v>361</v>
      </c>
      <c r="I6" s="210" t="s">
        <v>358</v>
      </c>
      <c r="J6" s="75" t="s">
        <v>360</v>
      </c>
      <c r="K6" s="76" t="s">
        <v>361</v>
      </c>
      <c r="L6" s="77" t="s">
        <v>358</v>
      </c>
      <c r="M6" s="75" t="s">
        <v>360</v>
      </c>
      <c r="N6" s="76" t="s">
        <v>361</v>
      </c>
      <c r="O6" s="258"/>
    </row>
    <row r="7" spans="1:15">
      <c r="A7" s="78"/>
      <c r="B7" s="65"/>
      <c r="C7" s="62" t="s">
        <v>115</v>
      </c>
      <c r="D7" s="42" t="s">
        <v>115</v>
      </c>
      <c r="E7" s="63" t="s">
        <v>115</v>
      </c>
      <c r="F7" s="59" t="s">
        <v>115</v>
      </c>
      <c r="G7" s="42" t="s">
        <v>115</v>
      </c>
      <c r="H7" s="64" t="s">
        <v>115</v>
      </c>
      <c r="I7" s="62" t="s">
        <v>115</v>
      </c>
      <c r="J7" s="42" t="s">
        <v>115</v>
      </c>
      <c r="K7" s="63" t="s">
        <v>115</v>
      </c>
      <c r="L7" s="59" t="s">
        <v>115</v>
      </c>
      <c r="M7" s="42" t="s">
        <v>115</v>
      </c>
      <c r="N7" s="64" t="s">
        <v>115</v>
      </c>
      <c r="O7" s="79" t="s">
        <v>357</v>
      </c>
    </row>
    <row r="8" spans="1:15">
      <c r="A8" s="78">
        <v>1920</v>
      </c>
      <c r="B8" s="92" t="s">
        <v>271</v>
      </c>
      <c r="C8" s="33">
        <v>7222</v>
      </c>
      <c r="D8" s="56">
        <v>3750</v>
      </c>
      <c r="E8" s="34">
        <f>C8-D8</f>
        <v>3472</v>
      </c>
      <c r="F8" s="60" t="s">
        <v>166</v>
      </c>
      <c r="G8" s="57" t="s">
        <v>186</v>
      </c>
      <c r="H8" s="57" t="s">
        <v>186</v>
      </c>
      <c r="I8" s="37" t="s">
        <v>186</v>
      </c>
      <c r="J8" s="57" t="s">
        <v>186</v>
      </c>
      <c r="K8" s="87" t="s">
        <v>186</v>
      </c>
      <c r="L8" s="37" t="s">
        <v>186</v>
      </c>
      <c r="M8" s="57" t="s">
        <v>186</v>
      </c>
      <c r="N8" s="38" t="s">
        <v>186</v>
      </c>
      <c r="O8" s="80"/>
    </row>
    <row r="9" spans="1:15">
      <c r="A9" s="78">
        <v>1925</v>
      </c>
      <c r="B9" s="92" t="s">
        <v>270</v>
      </c>
      <c r="C9" s="33">
        <v>7296</v>
      </c>
      <c r="D9" s="56">
        <v>3721</v>
      </c>
      <c r="E9" s="34">
        <f t="shared" ref="E9:E28" si="0">C9-D9</f>
        <v>3575</v>
      </c>
      <c r="F9" s="60" t="s">
        <v>166</v>
      </c>
      <c r="G9" s="57" t="s">
        <v>186</v>
      </c>
      <c r="H9" s="57" t="s">
        <v>186</v>
      </c>
      <c r="I9" s="37" t="s">
        <v>186</v>
      </c>
      <c r="J9" s="57" t="s">
        <v>186</v>
      </c>
      <c r="K9" s="87" t="s">
        <v>186</v>
      </c>
      <c r="L9" s="37" t="s">
        <v>186</v>
      </c>
      <c r="M9" s="57" t="s">
        <v>186</v>
      </c>
      <c r="N9" s="38" t="s">
        <v>186</v>
      </c>
      <c r="O9" s="80"/>
    </row>
    <row r="10" spans="1:15">
      <c r="A10" s="78">
        <v>1930</v>
      </c>
      <c r="B10" s="92" t="s">
        <v>269</v>
      </c>
      <c r="C10" s="33">
        <v>8647</v>
      </c>
      <c r="D10" s="56">
        <v>4416</v>
      </c>
      <c r="E10" s="34">
        <f t="shared" si="0"/>
        <v>4231</v>
      </c>
      <c r="F10" s="60" t="s">
        <v>166</v>
      </c>
      <c r="G10" s="57" t="s">
        <v>186</v>
      </c>
      <c r="H10" s="57" t="s">
        <v>186</v>
      </c>
      <c r="I10" s="37" t="s">
        <v>186</v>
      </c>
      <c r="J10" s="57" t="s">
        <v>186</v>
      </c>
      <c r="K10" s="87" t="s">
        <v>186</v>
      </c>
      <c r="L10" s="37" t="s">
        <v>186</v>
      </c>
      <c r="M10" s="57" t="s">
        <v>186</v>
      </c>
      <c r="N10" s="38" t="s">
        <v>186</v>
      </c>
      <c r="O10" s="80"/>
    </row>
    <row r="11" spans="1:15">
      <c r="A11" s="78">
        <v>1935</v>
      </c>
      <c r="B11" s="92" t="s">
        <v>127</v>
      </c>
      <c r="C11" s="33">
        <v>9721</v>
      </c>
      <c r="D11" s="56">
        <v>4976</v>
      </c>
      <c r="E11" s="34">
        <f t="shared" si="0"/>
        <v>4745</v>
      </c>
      <c r="F11" s="60" t="s">
        <v>166</v>
      </c>
      <c r="G11" s="57" t="s">
        <v>186</v>
      </c>
      <c r="H11" s="57" t="s">
        <v>186</v>
      </c>
      <c r="I11" s="37" t="s">
        <v>186</v>
      </c>
      <c r="J11" s="57" t="s">
        <v>186</v>
      </c>
      <c r="K11" s="87" t="s">
        <v>186</v>
      </c>
      <c r="L11" s="37" t="s">
        <v>186</v>
      </c>
      <c r="M11" s="57" t="s">
        <v>186</v>
      </c>
      <c r="N11" s="38" t="s">
        <v>186</v>
      </c>
      <c r="O11" s="80"/>
    </row>
    <row r="12" spans="1:15">
      <c r="A12" s="78">
        <v>1940</v>
      </c>
      <c r="B12" s="92" t="s">
        <v>128</v>
      </c>
      <c r="C12" s="33">
        <v>10692</v>
      </c>
      <c r="D12" s="56">
        <v>5428</v>
      </c>
      <c r="E12" s="34">
        <f t="shared" si="0"/>
        <v>5264</v>
      </c>
      <c r="F12" s="60" t="s">
        <v>166</v>
      </c>
      <c r="G12" s="57" t="s">
        <v>186</v>
      </c>
      <c r="H12" s="57" t="s">
        <v>186</v>
      </c>
      <c r="I12" s="37" t="s">
        <v>186</v>
      </c>
      <c r="J12" s="57" t="s">
        <v>186</v>
      </c>
      <c r="K12" s="87" t="s">
        <v>186</v>
      </c>
      <c r="L12" s="37" t="s">
        <v>186</v>
      </c>
      <c r="M12" s="57" t="s">
        <v>186</v>
      </c>
      <c r="N12" s="38" t="s">
        <v>186</v>
      </c>
      <c r="O12" s="80"/>
    </row>
    <row r="13" spans="1:15">
      <c r="A13" s="78">
        <v>1947</v>
      </c>
      <c r="B13" s="92" t="s">
        <v>267</v>
      </c>
      <c r="C13" s="33">
        <v>12999</v>
      </c>
      <c r="D13" s="56">
        <v>6584</v>
      </c>
      <c r="E13" s="34">
        <f t="shared" si="0"/>
        <v>6415</v>
      </c>
      <c r="F13" s="60" t="s">
        <v>166</v>
      </c>
      <c r="G13" s="57" t="s">
        <v>186</v>
      </c>
      <c r="H13" s="57" t="s">
        <v>186</v>
      </c>
      <c r="I13" s="37" t="s">
        <v>186</v>
      </c>
      <c r="J13" s="57" t="s">
        <v>186</v>
      </c>
      <c r="K13" s="87" t="s">
        <v>186</v>
      </c>
      <c r="L13" s="37" t="s">
        <v>186</v>
      </c>
      <c r="M13" s="57" t="s">
        <v>186</v>
      </c>
      <c r="N13" s="38" t="s">
        <v>186</v>
      </c>
      <c r="O13" s="80"/>
    </row>
    <row r="14" spans="1:15">
      <c r="A14" s="78">
        <v>1950</v>
      </c>
      <c r="B14" s="92" t="s">
        <v>105</v>
      </c>
      <c r="C14" s="33">
        <v>14318</v>
      </c>
      <c r="D14" s="56">
        <v>7225</v>
      </c>
      <c r="E14" s="34">
        <f t="shared" si="0"/>
        <v>7093</v>
      </c>
      <c r="F14" s="60" t="s">
        <v>166</v>
      </c>
      <c r="G14" s="57" t="s">
        <v>186</v>
      </c>
      <c r="H14" s="57" t="s">
        <v>186</v>
      </c>
      <c r="I14" s="37" t="s">
        <v>186</v>
      </c>
      <c r="J14" s="57" t="s">
        <v>186</v>
      </c>
      <c r="K14" s="87" t="s">
        <v>186</v>
      </c>
      <c r="L14" s="37" t="s">
        <v>186</v>
      </c>
      <c r="M14" s="57" t="s">
        <v>186</v>
      </c>
      <c r="N14" s="38" t="s">
        <v>186</v>
      </c>
      <c r="O14" s="80"/>
    </row>
    <row r="15" spans="1:15">
      <c r="A15" s="78">
        <v>1955</v>
      </c>
      <c r="B15" s="92" t="s">
        <v>53</v>
      </c>
      <c r="C15" s="33">
        <v>15656</v>
      </c>
      <c r="D15" s="56">
        <v>7917</v>
      </c>
      <c r="E15" s="34">
        <f t="shared" si="0"/>
        <v>7739</v>
      </c>
      <c r="F15" s="60">
        <v>6356</v>
      </c>
      <c r="G15" s="57">
        <v>3312</v>
      </c>
      <c r="H15" s="57">
        <f>F15-G15</f>
        <v>3044</v>
      </c>
      <c r="I15" s="37">
        <v>8576</v>
      </c>
      <c r="J15" s="57">
        <v>4230</v>
      </c>
      <c r="K15" s="87">
        <f>I15-J15</f>
        <v>4346</v>
      </c>
      <c r="L15" s="37">
        <v>724</v>
      </c>
      <c r="M15" s="57">
        <v>375</v>
      </c>
      <c r="N15" s="38">
        <f>L15-M15</f>
        <v>349</v>
      </c>
      <c r="O15" s="80"/>
    </row>
    <row r="16" spans="1:15">
      <c r="A16" s="78">
        <v>1960</v>
      </c>
      <c r="B16" s="92" t="s">
        <v>58</v>
      </c>
      <c r="C16" s="33">
        <v>14797</v>
      </c>
      <c r="D16" s="56">
        <v>7526</v>
      </c>
      <c r="E16" s="34">
        <f t="shared" si="0"/>
        <v>7271</v>
      </c>
      <c r="F16" s="60">
        <v>5567</v>
      </c>
      <c r="G16" s="57">
        <v>2897</v>
      </c>
      <c r="H16" s="57">
        <f t="shared" ref="H16:H28" si="1">F16-G16</f>
        <v>2670</v>
      </c>
      <c r="I16" s="37">
        <v>8482</v>
      </c>
      <c r="J16" s="57">
        <v>4252</v>
      </c>
      <c r="K16" s="87">
        <f t="shared" ref="K16:K28" si="2">I16-J16</f>
        <v>4230</v>
      </c>
      <c r="L16" s="37">
        <v>748</v>
      </c>
      <c r="M16" s="57">
        <v>377</v>
      </c>
      <c r="N16" s="38">
        <f t="shared" ref="N16:N28" si="3">L16-M16</f>
        <v>371</v>
      </c>
      <c r="O16" s="80"/>
    </row>
    <row r="17" spans="1:15">
      <c r="A17" s="78">
        <v>1965</v>
      </c>
      <c r="B17" s="92" t="s">
        <v>63</v>
      </c>
      <c r="C17" s="33">
        <v>12609</v>
      </c>
      <c r="D17" s="56">
        <v>6308</v>
      </c>
      <c r="E17" s="34">
        <f t="shared" si="0"/>
        <v>6301</v>
      </c>
      <c r="F17" s="60">
        <v>4018</v>
      </c>
      <c r="G17" s="57">
        <v>2063</v>
      </c>
      <c r="H17" s="57">
        <f t="shared" si="1"/>
        <v>1955</v>
      </c>
      <c r="I17" s="37">
        <v>7804</v>
      </c>
      <c r="J17" s="57">
        <v>3852</v>
      </c>
      <c r="K17" s="87">
        <f t="shared" si="2"/>
        <v>3952</v>
      </c>
      <c r="L17" s="37">
        <v>787</v>
      </c>
      <c r="M17" s="57">
        <v>393</v>
      </c>
      <c r="N17" s="38">
        <f t="shared" si="3"/>
        <v>394</v>
      </c>
      <c r="O17" s="80"/>
    </row>
    <row r="18" spans="1:15">
      <c r="A18" s="78">
        <v>1970</v>
      </c>
      <c r="B18" s="92" t="s">
        <v>68</v>
      </c>
      <c r="C18" s="33">
        <v>10311</v>
      </c>
      <c r="D18" s="56">
        <v>5023</v>
      </c>
      <c r="E18" s="34">
        <f t="shared" si="0"/>
        <v>5288</v>
      </c>
      <c r="F18" s="60">
        <v>2735</v>
      </c>
      <c r="G18" s="57">
        <v>1399</v>
      </c>
      <c r="H18" s="57">
        <f t="shared" si="1"/>
        <v>1336</v>
      </c>
      <c r="I18" s="37">
        <v>6738</v>
      </c>
      <c r="J18" s="57">
        <v>3205</v>
      </c>
      <c r="K18" s="87">
        <f t="shared" si="2"/>
        <v>3533</v>
      </c>
      <c r="L18" s="37">
        <v>838</v>
      </c>
      <c r="M18" s="57">
        <v>419</v>
      </c>
      <c r="N18" s="38">
        <f t="shared" si="3"/>
        <v>419</v>
      </c>
      <c r="O18" s="80"/>
    </row>
    <row r="19" spans="1:15">
      <c r="A19" s="78">
        <v>1975</v>
      </c>
      <c r="B19" s="92" t="s">
        <v>73</v>
      </c>
      <c r="C19" s="33">
        <v>9307</v>
      </c>
      <c r="D19" s="56">
        <v>4514</v>
      </c>
      <c r="E19" s="34">
        <f t="shared" si="0"/>
        <v>4793</v>
      </c>
      <c r="F19" s="61">
        <v>2232</v>
      </c>
      <c r="G19" s="56">
        <v>1132</v>
      </c>
      <c r="H19" s="56">
        <f t="shared" si="1"/>
        <v>1100</v>
      </c>
      <c r="I19" s="33">
        <v>6113</v>
      </c>
      <c r="J19" s="56">
        <v>2912</v>
      </c>
      <c r="K19" s="88">
        <f t="shared" si="2"/>
        <v>3201</v>
      </c>
      <c r="L19" s="33">
        <v>962</v>
      </c>
      <c r="M19" s="56">
        <v>470</v>
      </c>
      <c r="N19" s="34">
        <f t="shared" si="3"/>
        <v>492</v>
      </c>
      <c r="O19" s="80"/>
    </row>
    <row r="20" spans="1:15">
      <c r="A20" s="78">
        <v>1980</v>
      </c>
      <c r="B20" s="92" t="s">
        <v>78</v>
      </c>
      <c r="C20" s="33">
        <v>8666</v>
      </c>
      <c r="D20" s="56">
        <v>4211</v>
      </c>
      <c r="E20" s="34">
        <f t="shared" si="0"/>
        <v>4455</v>
      </c>
      <c r="F20" s="61">
        <v>1909</v>
      </c>
      <c r="G20" s="56">
        <v>975</v>
      </c>
      <c r="H20" s="56">
        <f t="shared" si="1"/>
        <v>934</v>
      </c>
      <c r="I20" s="33">
        <v>5701</v>
      </c>
      <c r="J20" s="56">
        <v>2741</v>
      </c>
      <c r="K20" s="88">
        <f t="shared" si="2"/>
        <v>2960</v>
      </c>
      <c r="L20" s="33">
        <v>1056</v>
      </c>
      <c r="M20" s="56">
        <v>495</v>
      </c>
      <c r="N20" s="34">
        <f t="shared" si="3"/>
        <v>561</v>
      </c>
      <c r="O20" s="80"/>
    </row>
    <row r="21" spans="1:15">
      <c r="A21" s="78">
        <v>1985</v>
      </c>
      <c r="B21" s="92" t="s">
        <v>83</v>
      </c>
      <c r="C21" s="33">
        <v>8389</v>
      </c>
      <c r="D21" s="56">
        <v>4074</v>
      </c>
      <c r="E21" s="34">
        <f t="shared" si="0"/>
        <v>4315</v>
      </c>
      <c r="F21" s="61">
        <v>1790</v>
      </c>
      <c r="G21" s="56">
        <v>903</v>
      </c>
      <c r="H21" s="56">
        <f t="shared" si="1"/>
        <v>887</v>
      </c>
      <c r="I21" s="33">
        <v>5385</v>
      </c>
      <c r="J21" s="56">
        <v>2622</v>
      </c>
      <c r="K21" s="88">
        <f t="shared" si="2"/>
        <v>2763</v>
      </c>
      <c r="L21" s="33">
        <v>1210</v>
      </c>
      <c r="M21" s="56">
        <v>549</v>
      </c>
      <c r="N21" s="34">
        <f t="shared" si="3"/>
        <v>661</v>
      </c>
      <c r="O21" s="80">
        <v>4</v>
      </c>
    </row>
    <row r="22" spans="1:15">
      <c r="A22" s="78">
        <v>1990</v>
      </c>
      <c r="B22" s="92" t="s">
        <v>106</v>
      </c>
      <c r="C22" s="33">
        <v>7801</v>
      </c>
      <c r="D22" s="56">
        <v>3746</v>
      </c>
      <c r="E22" s="34">
        <f t="shared" si="0"/>
        <v>4055</v>
      </c>
      <c r="F22" s="61">
        <v>1436</v>
      </c>
      <c r="G22" s="56">
        <v>724</v>
      </c>
      <c r="H22" s="56">
        <f t="shared" si="1"/>
        <v>712</v>
      </c>
      <c r="I22" s="33">
        <v>5014</v>
      </c>
      <c r="J22" s="56">
        <v>2434</v>
      </c>
      <c r="K22" s="88">
        <f t="shared" si="2"/>
        <v>2580</v>
      </c>
      <c r="L22" s="33">
        <v>1348</v>
      </c>
      <c r="M22" s="56">
        <v>586</v>
      </c>
      <c r="N22" s="34">
        <f t="shared" si="3"/>
        <v>762</v>
      </c>
      <c r="O22" s="80">
        <v>3</v>
      </c>
    </row>
    <row r="23" spans="1:15">
      <c r="A23" s="78">
        <v>1995</v>
      </c>
      <c r="B23" s="92" t="s">
        <v>107</v>
      </c>
      <c r="C23" s="33">
        <v>7252</v>
      </c>
      <c r="D23" s="56">
        <v>3505</v>
      </c>
      <c r="E23" s="34">
        <f t="shared" si="0"/>
        <v>3747</v>
      </c>
      <c r="F23" s="61">
        <v>1179</v>
      </c>
      <c r="G23" s="56">
        <v>591</v>
      </c>
      <c r="H23" s="56">
        <f t="shared" si="1"/>
        <v>588</v>
      </c>
      <c r="I23" s="33">
        <v>4512</v>
      </c>
      <c r="J23" s="56">
        <v>2220</v>
      </c>
      <c r="K23" s="88">
        <f t="shared" si="2"/>
        <v>2292</v>
      </c>
      <c r="L23" s="33">
        <v>1561</v>
      </c>
      <c r="M23" s="56">
        <v>694</v>
      </c>
      <c r="N23" s="34">
        <f t="shared" si="3"/>
        <v>867</v>
      </c>
      <c r="O23" s="80"/>
    </row>
    <row r="24" spans="1:15">
      <c r="A24" s="78">
        <v>2000</v>
      </c>
      <c r="B24" s="92" t="s">
        <v>34</v>
      </c>
      <c r="C24" s="33">
        <v>6666</v>
      </c>
      <c r="D24" s="56">
        <v>3216</v>
      </c>
      <c r="E24" s="34">
        <f t="shared" si="0"/>
        <v>3450</v>
      </c>
      <c r="F24" s="61">
        <v>879</v>
      </c>
      <c r="G24" s="56">
        <v>465</v>
      </c>
      <c r="H24" s="56">
        <f t="shared" si="1"/>
        <v>414</v>
      </c>
      <c r="I24" s="33">
        <v>3989</v>
      </c>
      <c r="J24" s="56">
        <v>1954</v>
      </c>
      <c r="K24" s="88">
        <f t="shared" si="2"/>
        <v>2035</v>
      </c>
      <c r="L24" s="33">
        <v>1789</v>
      </c>
      <c r="M24" s="56">
        <v>792</v>
      </c>
      <c r="N24" s="34">
        <f t="shared" si="3"/>
        <v>997</v>
      </c>
      <c r="O24" s="80">
        <v>9</v>
      </c>
    </row>
    <row r="25" spans="1:15">
      <c r="A25" s="78">
        <v>2005</v>
      </c>
      <c r="B25" s="92" t="s">
        <v>29</v>
      </c>
      <c r="C25" s="33">
        <v>6393</v>
      </c>
      <c r="D25" s="56">
        <v>3005</v>
      </c>
      <c r="E25" s="34">
        <f t="shared" si="0"/>
        <v>3388</v>
      </c>
      <c r="F25" s="61">
        <v>772</v>
      </c>
      <c r="G25" s="56">
        <v>387</v>
      </c>
      <c r="H25" s="56">
        <f t="shared" si="1"/>
        <v>385</v>
      </c>
      <c r="I25" s="33">
        <v>3746</v>
      </c>
      <c r="J25" s="56">
        <v>1817</v>
      </c>
      <c r="K25" s="88">
        <f t="shared" si="2"/>
        <v>1929</v>
      </c>
      <c r="L25" s="33">
        <v>1875</v>
      </c>
      <c r="M25" s="56">
        <v>801</v>
      </c>
      <c r="N25" s="34">
        <f t="shared" si="3"/>
        <v>1074</v>
      </c>
      <c r="O25" s="80"/>
    </row>
    <row r="26" spans="1:15">
      <c r="A26" s="78">
        <v>2010</v>
      </c>
      <c r="B26" s="92" t="s">
        <v>26</v>
      </c>
      <c r="C26" s="33">
        <v>5892</v>
      </c>
      <c r="D26" s="56">
        <v>2766</v>
      </c>
      <c r="E26" s="34">
        <f t="shared" si="0"/>
        <v>3126</v>
      </c>
      <c r="F26" s="61">
        <v>671</v>
      </c>
      <c r="G26" s="56">
        <v>326</v>
      </c>
      <c r="H26" s="56">
        <f t="shared" si="1"/>
        <v>345</v>
      </c>
      <c r="I26" s="33">
        <v>3268</v>
      </c>
      <c r="J26" s="56">
        <v>1602</v>
      </c>
      <c r="K26" s="88">
        <f t="shared" si="2"/>
        <v>1666</v>
      </c>
      <c r="L26" s="33">
        <v>1953</v>
      </c>
      <c r="M26" s="56">
        <v>838</v>
      </c>
      <c r="N26" s="34">
        <f t="shared" si="3"/>
        <v>1115</v>
      </c>
      <c r="O26" s="80"/>
    </row>
    <row r="27" spans="1:15">
      <c r="A27" s="78">
        <v>2015</v>
      </c>
      <c r="B27" s="92" t="s">
        <v>21</v>
      </c>
      <c r="C27" s="33">
        <v>5362</v>
      </c>
      <c r="D27" s="56">
        <v>2498</v>
      </c>
      <c r="E27" s="34">
        <f t="shared" si="0"/>
        <v>2864</v>
      </c>
      <c r="F27" s="61">
        <v>601</v>
      </c>
      <c r="G27" s="56">
        <v>292</v>
      </c>
      <c r="H27" s="56">
        <f t="shared" si="1"/>
        <v>309</v>
      </c>
      <c r="I27" s="33">
        <v>2755</v>
      </c>
      <c r="J27" s="56">
        <v>1343</v>
      </c>
      <c r="K27" s="88">
        <f t="shared" si="2"/>
        <v>1412</v>
      </c>
      <c r="L27" s="33">
        <v>2006</v>
      </c>
      <c r="M27" s="56">
        <v>863</v>
      </c>
      <c r="N27" s="34">
        <f t="shared" si="3"/>
        <v>1143</v>
      </c>
      <c r="O27" s="80"/>
    </row>
    <row r="28" spans="1:15">
      <c r="A28" s="78">
        <v>2020</v>
      </c>
      <c r="B28" s="92" t="s">
        <v>108</v>
      </c>
      <c r="C28" s="33">
        <v>4875</v>
      </c>
      <c r="D28" s="56">
        <v>2296</v>
      </c>
      <c r="E28" s="34">
        <f t="shared" si="0"/>
        <v>2579</v>
      </c>
      <c r="F28" s="61">
        <v>492</v>
      </c>
      <c r="G28" s="56">
        <v>259</v>
      </c>
      <c r="H28" s="56">
        <f t="shared" si="1"/>
        <v>233</v>
      </c>
      <c r="I28" s="33">
        <v>2458</v>
      </c>
      <c r="J28" s="56">
        <v>1212</v>
      </c>
      <c r="K28" s="88">
        <f t="shared" si="2"/>
        <v>1246</v>
      </c>
      <c r="L28" s="33">
        <v>1924</v>
      </c>
      <c r="M28" s="56">
        <v>824</v>
      </c>
      <c r="N28" s="34">
        <f t="shared" si="3"/>
        <v>1100</v>
      </c>
      <c r="O28" s="80">
        <v>1</v>
      </c>
    </row>
  </sheetData>
  <mergeCells count="6">
    <mergeCell ref="O4:O6"/>
    <mergeCell ref="A4:B6"/>
    <mergeCell ref="C4:E5"/>
    <mergeCell ref="F4:H5"/>
    <mergeCell ref="I4:K5"/>
    <mergeCell ref="L4:N5"/>
  </mergeCells>
  <phoneticPr fontId="2"/>
  <conditionalFormatting sqref="A8:O28">
    <cfRule type="expression" dxfId="9" priority="1">
      <formula>MOD(ROW(),2)=0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rowBreaks count="1" manualBreakCount="1">
    <brk id="27" max="16383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9"/>
  <sheetViews>
    <sheetView workbookViewId="0">
      <selection activeCell="J7" sqref="J7"/>
    </sheetView>
  </sheetViews>
  <sheetFormatPr defaultRowHeight="18.75" outlineLevelRow="1"/>
  <cols>
    <col min="1" max="1" width="6.625" customWidth="1"/>
    <col min="2" max="2" width="6.375" bestFit="1" customWidth="1"/>
    <col min="3" max="5" width="13" bestFit="1" customWidth="1"/>
    <col min="6" max="6" width="13" customWidth="1"/>
  </cols>
  <sheetData>
    <row r="1" spans="1:6">
      <c r="A1" t="s">
        <v>100</v>
      </c>
    </row>
    <row r="2" spans="1:6">
      <c r="A2" t="s">
        <v>116</v>
      </c>
    </row>
    <row r="3" spans="1:6" outlineLevel="1">
      <c r="B3" t="s">
        <v>122</v>
      </c>
    </row>
    <row r="4" spans="1:6" outlineLevel="1">
      <c r="B4" t="s">
        <v>121</v>
      </c>
    </row>
    <row r="5" spans="1:6" outlineLevel="1">
      <c r="B5" t="s">
        <v>123</v>
      </c>
    </row>
    <row r="6" spans="1:6" outlineLevel="1">
      <c r="B6" t="s">
        <v>124</v>
      </c>
    </row>
    <row r="7" spans="1:6">
      <c r="A7" s="256" t="s">
        <v>9</v>
      </c>
      <c r="B7" s="256"/>
      <c r="C7" s="89" t="s">
        <v>117</v>
      </c>
      <c r="D7" s="89" t="s">
        <v>118</v>
      </c>
      <c r="E7" s="89" t="s">
        <v>119</v>
      </c>
      <c r="F7" s="89" t="s">
        <v>120</v>
      </c>
    </row>
    <row r="8" spans="1:6">
      <c r="A8" s="58"/>
      <c r="B8" s="68"/>
      <c r="C8" s="42" t="s">
        <v>104</v>
      </c>
      <c r="D8" s="42" t="s">
        <v>104</v>
      </c>
      <c r="E8" s="42" t="s">
        <v>104</v>
      </c>
      <c r="F8" s="42" t="s">
        <v>104</v>
      </c>
    </row>
    <row r="9" spans="1:6">
      <c r="A9" s="58">
        <v>1920</v>
      </c>
      <c r="B9" s="68" t="s">
        <v>277</v>
      </c>
      <c r="C9" s="69" t="s">
        <v>166</v>
      </c>
      <c r="D9" s="69" t="s">
        <v>166</v>
      </c>
      <c r="E9" s="69" t="s">
        <v>166</v>
      </c>
      <c r="F9" s="69" t="s">
        <v>166</v>
      </c>
    </row>
    <row r="10" spans="1:6">
      <c r="A10" s="58">
        <v>1925</v>
      </c>
      <c r="B10" s="68" t="s">
        <v>276</v>
      </c>
      <c r="C10" s="69" t="s">
        <v>166</v>
      </c>
      <c r="D10" s="69" t="s">
        <v>166</v>
      </c>
      <c r="E10" s="69" t="s">
        <v>166</v>
      </c>
      <c r="F10" s="69" t="s">
        <v>166</v>
      </c>
    </row>
    <row r="11" spans="1:6">
      <c r="A11" s="58">
        <v>1930</v>
      </c>
      <c r="B11" s="68" t="s">
        <v>126</v>
      </c>
      <c r="C11" s="69" t="s">
        <v>166</v>
      </c>
      <c r="D11" s="69" t="s">
        <v>166</v>
      </c>
      <c r="E11" s="69" t="s">
        <v>166</v>
      </c>
      <c r="F11" s="69" t="s">
        <v>166</v>
      </c>
    </row>
    <row r="12" spans="1:6">
      <c r="A12" s="58">
        <v>1935</v>
      </c>
      <c r="B12" s="68" t="s">
        <v>127</v>
      </c>
      <c r="C12" s="69" t="s">
        <v>166</v>
      </c>
      <c r="D12" s="69" t="s">
        <v>166</v>
      </c>
      <c r="E12" s="69" t="s">
        <v>166</v>
      </c>
      <c r="F12" s="69" t="s">
        <v>166</v>
      </c>
    </row>
    <row r="13" spans="1:6">
      <c r="A13" s="58">
        <v>1940</v>
      </c>
      <c r="B13" s="68" t="s">
        <v>128</v>
      </c>
      <c r="C13" s="69" t="s">
        <v>166</v>
      </c>
      <c r="D13" s="69" t="s">
        <v>166</v>
      </c>
      <c r="E13" s="69" t="s">
        <v>166</v>
      </c>
      <c r="F13" s="69" t="s">
        <v>166</v>
      </c>
    </row>
    <row r="14" spans="1:6">
      <c r="A14" s="58">
        <v>1947</v>
      </c>
      <c r="B14" s="68" t="s">
        <v>267</v>
      </c>
      <c r="C14" s="69" t="s">
        <v>166</v>
      </c>
      <c r="D14" s="69" t="s">
        <v>166</v>
      </c>
      <c r="E14" s="69" t="s">
        <v>166</v>
      </c>
      <c r="F14" s="69" t="s">
        <v>166</v>
      </c>
    </row>
    <row r="15" spans="1:6">
      <c r="A15" s="58">
        <v>1950</v>
      </c>
      <c r="B15" s="68" t="s">
        <v>105</v>
      </c>
      <c r="C15" s="69" t="s">
        <v>166</v>
      </c>
      <c r="D15" s="69" t="s">
        <v>166</v>
      </c>
      <c r="E15" s="69" t="s">
        <v>166</v>
      </c>
      <c r="F15" s="69" t="s">
        <v>166</v>
      </c>
    </row>
    <row r="16" spans="1:6">
      <c r="A16" s="58">
        <v>1955</v>
      </c>
      <c r="B16" s="68" t="s">
        <v>53</v>
      </c>
      <c r="C16" s="83">
        <f>'2-2'!F15/'2-2'!I15*100</f>
        <v>74.113805970149244</v>
      </c>
      <c r="D16" s="83">
        <f>'2-2'!L15/'2-2'!I15*100</f>
        <v>8.442164179104477</v>
      </c>
      <c r="E16" s="83">
        <f>('2-2'!F15+'2-2'!L15)/'2-2'!I15*100</f>
        <v>82.555970149253739</v>
      </c>
      <c r="F16" s="83">
        <f>'2-2'!L15/'2-2'!F15*100</f>
        <v>11.390811831340466</v>
      </c>
    </row>
    <row r="17" spans="1:6">
      <c r="A17" s="58">
        <v>1960</v>
      </c>
      <c r="B17" s="68" t="s">
        <v>58</v>
      </c>
      <c r="C17" s="83">
        <f>'2-2'!F16/'2-2'!I16*100</f>
        <v>65.633105399669887</v>
      </c>
      <c r="D17" s="83">
        <f>'2-2'!L16/'2-2'!I16*100</f>
        <v>8.8186748408394244</v>
      </c>
      <c r="E17" s="83">
        <f>('2-2'!F16+'2-2'!L16)/'2-2'!I16*100</f>
        <v>74.451780240509308</v>
      </c>
      <c r="F17" s="83">
        <f>'2-2'!L16/'2-2'!F16*100</f>
        <v>13.436321178372554</v>
      </c>
    </row>
    <row r="18" spans="1:6">
      <c r="A18" s="58">
        <v>1965</v>
      </c>
      <c r="B18" s="68" t="s">
        <v>63</v>
      </c>
      <c r="C18" s="83">
        <f>'2-2'!F17/'2-2'!I17*100</f>
        <v>51.486417221937465</v>
      </c>
      <c r="D18" s="83">
        <f>'2-2'!L17/'2-2'!I17*100</f>
        <v>10.084572014351615</v>
      </c>
      <c r="E18" s="83">
        <f>('2-2'!F17+'2-2'!L17)/'2-2'!I17*100</f>
        <v>61.570989236289087</v>
      </c>
      <c r="F18" s="83">
        <f>'2-2'!L17/'2-2'!F17*100</f>
        <v>19.586859133897462</v>
      </c>
    </row>
    <row r="19" spans="1:6">
      <c r="A19" s="58">
        <v>1970</v>
      </c>
      <c r="B19" s="68" t="s">
        <v>68</v>
      </c>
      <c r="C19" s="83">
        <f>'2-2'!F18/'2-2'!I18*100</f>
        <v>40.590679726921934</v>
      </c>
      <c r="D19" s="83">
        <f>'2-2'!L18/'2-2'!I18*100</f>
        <v>12.436924903532205</v>
      </c>
      <c r="E19" s="83">
        <f>('2-2'!F18+'2-2'!L18)/'2-2'!I18*100</f>
        <v>53.027604630454142</v>
      </c>
      <c r="F19" s="83">
        <f>'2-2'!L18/'2-2'!F18*100</f>
        <v>30.639853747714806</v>
      </c>
    </row>
    <row r="20" spans="1:6">
      <c r="A20" s="58">
        <v>1975</v>
      </c>
      <c r="B20" s="68" t="s">
        <v>73</v>
      </c>
      <c r="C20" s="83">
        <f>'2-2'!F19/'2-2'!I19*100</f>
        <v>36.512350727956814</v>
      </c>
      <c r="D20" s="83">
        <f>'2-2'!L19/'2-2'!I19*100</f>
        <v>15.736954032389988</v>
      </c>
      <c r="E20" s="83">
        <f>('2-2'!F19+'2-2'!L19)/'2-2'!I19*100</f>
        <v>52.249304760346803</v>
      </c>
      <c r="F20" s="83">
        <f>'2-2'!L19/'2-2'!F19*100</f>
        <v>43.100358422939067</v>
      </c>
    </row>
    <row r="21" spans="1:6">
      <c r="A21" s="58">
        <v>1980</v>
      </c>
      <c r="B21" s="68" t="s">
        <v>78</v>
      </c>
      <c r="C21" s="83">
        <f>'2-2'!F20/'2-2'!I20*100</f>
        <v>33.485353446763725</v>
      </c>
      <c r="D21" s="83">
        <f>'2-2'!L20/'2-2'!I20*100</f>
        <v>18.523066128749342</v>
      </c>
      <c r="E21" s="83">
        <f>('2-2'!F20+'2-2'!L20)/'2-2'!I20*100</f>
        <v>52.008419575513066</v>
      </c>
      <c r="F21" s="83">
        <f>'2-2'!L20/'2-2'!F20*100</f>
        <v>55.316919853326354</v>
      </c>
    </row>
    <row r="22" spans="1:6">
      <c r="A22" s="58">
        <v>1985</v>
      </c>
      <c r="B22" s="68" t="s">
        <v>83</v>
      </c>
      <c r="C22" s="83">
        <f>'2-2'!F21/'2-2'!I21*100</f>
        <v>33.240482822655522</v>
      </c>
      <c r="D22" s="83">
        <f>'2-2'!L21/'2-2'!I21*100</f>
        <v>22.469823584029712</v>
      </c>
      <c r="E22" s="83">
        <f>('2-2'!F21+'2-2'!L21)/'2-2'!I21*100</f>
        <v>55.710306406685241</v>
      </c>
      <c r="F22" s="83">
        <f>'2-2'!L21/'2-2'!F21*100</f>
        <v>67.597765363128488</v>
      </c>
    </row>
    <row r="23" spans="1:6">
      <c r="A23" s="58">
        <v>1990</v>
      </c>
      <c r="B23" s="68" t="s">
        <v>106</v>
      </c>
      <c r="C23" s="83">
        <f>'2-2'!F22/'2-2'!I22*100</f>
        <v>28.639808536098922</v>
      </c>
      <c r="D23" s="83">
        <f>'2-2'!L22/'2-2'!I22*100</f>
        <v>26.884722776226567</v>
      </c>
      <c r="E23" s="83">
        <f>('2-2'!F22+'2-2'!L22)/'2-2'!I22*100</f>
        <v>55.524531312325486</v>
      </c>
      <c r="F23" s="83">
        <f>'2-2'!L22/'2-2'!F22*100</f>
        <v>93.871866295264624</v>
      </c>
    </row>
    <row r="24" spans="1:6">
      <c r="A24" s="58">
        <v>1995</v>
      </c>
      <c r="B24" s="68" t="s">
        <v>107</v>
      </c>
      <c r="C24" s="83">
        <f>'2-2'!F23/'2-2'!I23*100</f>
        <v>26.13031914893617</v>
      </c>
      <c r="D24" s="83">
        <f>'2-2'!L23/'2-2'!I23*100</f>
        <v>34.596631205673759</v>
      </c>
      <c r="E24" s="83">
        <f>('2-2'!F23+'2-2'!L23)/'2-2'!I23*100</f>
        <v>60.726950354609933</v>
      </c>
      <c r="F24" s="83">
        <f>'2-2'!L23/'2-2'!F23*100</f>
        <v>132.40033927056828</v>
      </c>
    </row>
    <row r="25" spans="1:6">
      <c r="A25" s="58">
        <v>2000</v>
      </c>
      <c r="B25" s="68" t="s">
        <v>34</v>
      </c>
      <c r="C25" s="83">
        <f>'2-2'!F24/'2-2'!I24*100</f>
        <v>22.035597894209076</v>
      </c>
      <c r="D25" s="83">
        <f>'2-2'!L24/'2-2'!I24*100</f>
        <v>44.848332915517673</v>
      </c>
      <c r="E25" s="83">
        <f>('2-2'!F24+'2-2'!L24)/'2-2'!I24*100</f>
        <v>66.883930809726749</v>
      </c>
      <c r="F25" s="83">
        <f>'2-2'!L24/'2-2'!F24*100</f>
        <v>203.52673492605234</v>
      </c>
    </row>
    <row r="26" spans="1:6">
      <c r="A26" s="58">
        <v>2005</v>
      </c>
      <c r="B26" s="68" t="s">
        <v>29</v>
      </c>
      <c r="C26" s="83">
        <f>'2-2'!F25/'2-2'!I25*100</f>
        <v>20.608649225840896</v>
      </c>
      <c r="D26" s="83">
        <f>'2-2'!L25/'2-2'!I25*100</f>
        <v>50.0533902829685</v>
      </c>
      <c r="E26" s="83">
        <f>('2-2'!F25+'2-2'!L25)/'2-2'!I25*100</f>
        <v>70.6620395088094</v>
      </c>
      <c r="F26" s="83">
        <f>'2-2'!L25/'2-2'!F25*100</f>
        <v>242.87564766839381</v>
      </c>
    </row>
    <row r="27" spans="1:6">
      <c r="A27" s="58">
        <v>2010</v>
      </c>
      <c r="B27" s="68" t="s">
        <v>26</v>
      </c>
      <c r="C27" s="83">
        <f>'2-2'!F26/'2-2'!I26*100</f>
        <v>20.532435740514078</v>
      </c>
      <c r="D27" s="83">
        <f>'2-2'!L26/'2-2'!I26*100</f>
        <v>59.761321909424723</v>
      </c>
      <c r="E27" s="83">
        <f>('2-2'!F26+'2-2'!L26)/'2-2'!I26*100</f>
        <v>80.293757649938797</v>
      </c>
      <c r="F27" s="83">
        <f>'2-2'!L26/'2-2'!F26*100</f>
        <v>291.05812220566321</v>
      </c>
    </row>
    <row r="28" spans="1:6">
      <c r="A28" s="58">
        <v>2015</v>
      </c>
      <c r="B28" s="68" t="s">
        <v>21</v>
      </c>
      <c r="C28" s="83">
        <f>'2-2'!F27/'2-2'!I27*100</f>
        <v>21.814882032667875</v>
      </c>
      <c r="D28" s="83">
        <f>'2-2'!L27/'2-2'!I27*100</f>
        <v>72.81306715063522</v>
      </c>
      <c r="E28" s="83">
        <f>('2-2'!F27+'2-2'!L27)/'2-2'!I27*100</f>
        <v>94.627949183303087</v>
      </c>
      <c r="F28" s="83">
        <f>'2-2'!L27/'2-2'!F27*100</f>
        <v>333.77703826955076</v>
      </c>
    </row>
    <row r="29" spans="1:6">
      <c r="A29" s="58">
        <v>2020</v>
      </c>
      <c r="B29" s="68" t="s">
        <v>108</v>
      </c>
      <c r="C29" s="83">
        <f>'2-2'!F28/'2-2'!I28*100</f>
        <v>20.016273393002439</v>
      </c>
      <c r="D29" s="83">
        <f>'2-2'!L28/'2-2'!I28*100</f>
        <v>78.275020341741254</v>
      </c>
      <c r="E29" s="83">
        <f>('2-2'!F28+'2-2'!L28)/'2-2'!I28*100</f>
        <v>98.291293734743689</v>
      </c>
      <c r="F29" s="83">
        <f>'2-2'!L28/'2-2'!F28*100</f>
        <v>391.0569105691057</v>
      </c>
    </row>
  </sheetData>
  <mergeCells count="1">
    <mergeCell ref="A7:B7"/>
  </mergeCells>
  <phoneticPr fontId="2"/>
  <conditionalFormatting sqref="A9:F29">
    <cfRule type="expression" dxfId="8" priority="1">
      <formula>MOD(ROW(),2)=1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T2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E6" sqref="E6"/>
    </sheetView>
  </sheetViews>
  <sheetFormatPr defaultRowHeight="18.75"/>
  <sheetData>
    <row r="1" spans="1:46">
      <c r="B1" t="s">
        <v>100</v>
      </c>
    </row>
    <row r="2" spans="1:46">
      <c r="B2" t="s">
        <v>125</v>
      </c>
    </row>
    <row r="3" spans="1:46">
      <c r="A3" s="265" t="s">
        <v>9</v>
      </c>
      <c r="B3" s="266" t="s">
        <v>130</v>
      </c>
      <c r="C3" s="267"/>
      <c r="D3" s="268"/>
      <c r="E3" s="265" t="s">
        <v>131</v>
      </c>
      <c r="F3" s="265"/>
      <c r="G3" s="265"/>
      <c r="H3" s="265" t="s">
        <v>132</v>
      </c>
      <c r="I3" s="265"/>
      <c r="J3" s="265"/>
      <c r="K3" s="266" t="s">
        <v>155</v>
      </c>
      <c r="L3" s="267"/>
      <c r="M3" s="268"/>
      <c r="N3" s="266" t="s">
        <v>156</v>
      </c>
      <c r="O3" s="267"/>
      <c r="P3" s="268"/>
      <c r="Q3" s="265" t="s">
        <v>157</v>
      </c>
      <c r="R3" s="265"/>
      <c r="S3" s="265"/>
      <c r="T3" s="265" t="s">
        <v>158</v>
      </c>
      <c r="U3" s="265"/>
      <c r="V3" s="265"/>
      <c r="W3" s="265" t="s">
        <v>159</v>
      </c>
      <c r="X3" s="265"/>
      <c r="Y3" s="265"/>
      <c r="Z3" s="265" t="s">
        <v>129</v>
      </c>
      <c r="AA3" s="265"/>
      <c r="AB3" s="265"/>
      <c r="AC3" s="265" t="s">
        <v>160</v>
      </c>
      <c r="AD3" s="265"/>
      <c r="AE3" s="265"/>
      <c r="AF3" s="265" t="s">
        <v>161</v>
      </c>
      <c r="AG3" s="265"/>
      <c r="AH3" s="265"/>
      <c r="AI3" s="265" t="s">
        <v>162</v>
      </c>
      <c r="AJ3" s="265"/>
      <c r="AK3" s="265"/>
      <c r="AL3" s="265" t="s">
        <v>163</v>
      </c>
      <c r="AM3" s="265"/>
      <c r="AN3" s="265"/>
      <c r="AO3" s="265" t="s">
        <v>164</v>
      </c>
      <c r="AP3" s="265"/>
      <c r="AQ3" s="265"/>
      <c r="AR3" s="265" t="s">
        <v>165</v>
      </c>
      <c r="AS3" s="265"/>
      <c r="AT3" s="265"/>
    </row>
    <row r="4" spans="1:46">
      <c r="A4" s="265"/>
      <c r="B4" s="96" t="s">
        <v>11</v>
      </c>
      <c r="C4" s="97" t="s">
        <v>12</v>
      </c>
      <c r="D4" s="98" t="s">
        <v>13</v>
      </c>
      <c r="E4" s="96" t="s">
        <v>11</v>
      </c>
      <c r="F4" s="97" t="s">
        <v>12</v>
      </c>
      <c r="G4" s="98" t="s">
        <v>13</v>
      </c>
      <c r="H4" s="96" t="s">
        <v>11</v>
      </c>
      <c r="I4" s="97" t="s">
        <v>12</v>
      </c>
      <c r="J4" s="98" t="s">
        <v>13</v>
      </c>
      <c r="K4" s="96" t="s">
        <v>11</v>
      </c>
      <c r="L4" s="97" t="s">
        <v>12</v>
      </c>
      <c r="M4" s="98" t="s">
        <v>13</v>
      </c>
      <c r="N4" s="96" t="s">
        <v>11</v>
      </c>
      <c r="O4" s="97" t="s">
        <v>12</v>
      </c>
      <c r="P4" s="98" t="s">
        <v>13</v>
      </c>
      <c r="Q4" s="96" t="s">
        <v>11</v>
      </c>
      <c r="R4" s="97" t="s">
        <v>12</v>
      </c>
      <c r="S4" s="98" t="s">
        <v>13</v>
      </c>
      <c r="T4" s="96" t="s">
        <v>11</v>
      </c>
      <c r="U4" s="97" t="s">
        <v>12</v>
      </c>
      <c r="V4" s="98" t="s">
        <v>13</v>
      </c>
      <c r="W4" s="96" t="s">
        <v>11</v>
      </c>
      <c r="X4" s="97" t="s">
        <v>12</v>
      </c>
      <c r="Y4" s="98" t="s">
        <v>13</v>
      </c>
      <c r="Z4" s="96" t="s">
        <v>11</v>
      </c>
      <c r="AA4" s="97" t="s">
        <v>12</v>
      </c>
      <c r="AB4" s="98" t="s">
        <v>13</v>
      </c>
      <c r="AC4" s="96" t="s">
        <v>11</v>
      </c>
      <c r="AD4" s="97" t="s">
        <v>12</v>
      </c>
      <c r="AE4" s="98" t="s">
        <v>13</v>
      </c>
      <c r="AF4" s="96" t="s">
        <v>11</v>
      </c>
      <c r="AG4" s="97" t="s">
        <v>12</v>
      </c>
      <c r="AH4" s="98" t="s">
        <v>13</v>
      </c>
      <c r="AI4" s="96" t="s">
        <v>11</v>
      </c>
      <c r="AJ4" s="97" t="s">
        <v>12</v>
      </c>
      <c r="AK4" s="98" t="s">
        <v>13</v>
      </c>
      <c r="AL4" s="96" t="s">
        <v>11</v>
      </c>
      <c r="AM4" s="97" t="s">
        <v>12</v>
      </c>
      <c r="AN4" s="98" t="s">
        <v>13</v>
      </c>
      <c r="AO4" s="96" t="s">
        <v>11</v>
      </c>
      <c r="AP4" s="97" t="s">
        <v>12</v>
      </c>
      <c r="AQ4" s="98" t="s">
        <v>13</v>
      </c>
      <c r="AR4" s="96" t="s">
        <v>11</v>
      </c>
      <c r="AS4" s="97" t="s">
        <v>12</v>
      </c>
      <c r="AT4" s="98" t="s">
        <v>13</v>
      </c>
    </row>
    <row r="5" spans="1:46">
      <c r="A5" s="106"/>
      <c r="B5" s="70" t="s">
        <v>115</v>
      </c>
      <c r="C5" s="71" t="s">
        <v>115</v>
      </c>
      <c r="D5" s="72" t="s">
        <v>115</v>
      </c>
      <c r="E5" s="70" t="s">
        <v>115</v>
      </c>
      <c r="F5" s="71" t="s">
        <v>115</v>
      </c>
      <c r="G5" s="72" t="s">
        <v>115</v>
      </c>
      <c r="H5" s="70" t="s">
        <v>115</v>
      </c>
      <c r="I5" s="71" t="s">
        <v>115</v>
      </c>
      <c r="J5" s="72" t="s">
        <v>115</v>
      </c>
      <c r="K5" s="70" t="s">
        <v>115</v>
      </c>
      <c r="L5" s="71" t="s">
        <v>115</v>
      </c>
      <c r="M5" s="72" t="s">
        <v>115</v>
      </c>
      <c r="N5" s="70" t="s">
        <v>115</v>
      </c>
      <c r="O5" s="71" t="s">
        <v>115</v>
      </c>
      <c r="P5" s="72" t="s">
        <v>115</v>
      </c>
      <c r="Q5" s="70" t="s">
        <v>115</v>
      </c>
      <c r="R5" s="71" t="s">
        <v>115</v>
      </c>
      <c r="S5" s="72" t="s">
        <v>115</v>
      </c>
      <c r="T5" s="70" t="s">
        <v>115</v>
      </c>
      <c r="U5" s="71" t="s">
        <v>115</v>
      </c>
      <c r="V5" s="72" t="s">
        <v>115</v>
      </c>
      <c r="W5" s="70" t="s">
        <v>115</v>
      </c>
      <c r="X5" s="71" t="s">
        <v>115</v>
      </c>
      <c r="Y5" s="72" t="s">
        <v>115</v>
      </c>
      <c r="Z5" s="70" t="s">
        <v>115</v>
      </c>
      <c r="AA5" s="71" t="s">
        <v>115</v>
      </c>
      <c r="AB5" s="72" t="s">
        <v>115</v>
      </c>
      <c r="AC5" s="70" t="s">
        <v>115</v>
      </c>
      <c r="AD5" s="71" t="s">
        <v>115</v>
      </c>
      <c r="AE5" s="72" t="s">
        <v>115</v>
      </c>
      <c r="AF5" s="70" t="s">
        <v>115</v>
      </c>
      <c r="AG5" s="71" t="s">
        <v>115</v>
      </c>
      <c r="AH5" s="72" t="s">
        <v>115</v>
      </c>
      <c r="AI5" s="70" t="s">
        <v>115</v>
      </c>
      <c r="AJ5" s="71" t="s">
        <v>115</v>
      </c>
      <c r="AK5" s="72" t="s">
        <v>115</v>
      </c>
      <c r="AL5" s="70" t="s">
        <v>115</v>
      </c>
      <c r="AM5" s="71" t="s">
        <v>115</v>
      </c>
      <c r="AN5" s="72" t="s">
        <v>115</v>
      </c>
      <c r="AO5" s="70" t="s">
        <v>115</v>
      </c>
      <c r="AP5" s="71" t="s">
        <v>115</v>
      </c>
      <c r="AQ5" s="72" t="s">
        <v>115</v>
      </c>
      <c r="AR5" s="70" t="s">
        <v>115</v>
      </c>
      <c r="AS5" s="71" t="s">
        <v>115</v>
      </c>
      <c r="AT5" s="72" t="s">
        <v>115</v>
      </c>
    </row>
    <row r="6" spans="1:46" s="3" customFormat="1">
      <c r="A6" s="224" t="s">
        <v>11</v>
      </c>
      <c r="B6" s="225">
        <f t="shared" ref="B6:Z6" si="0">SUM(B7:B28)</f>
        <v>14318</v>
      </c>
      <c r="C6" s="226">
        <f t="shared" si="0"/>
        <v>7225</v>
      </c>
      <c r="D6" s="227">
        <f t="shared" si="0"/>
        <v>7093</v>
      </c>
      <c r="E6" s="225">
        <f t="shared" si="0"/>
        <v>15656</v>
      </c>
      <c r="F6" s="226">
        <f t="shared" si="0"/>
        <v>7917</v>
      </c>
      <c r="G6" s="227">
        <f t="shared" si="0"/>
        <v>7739</v>
      </c>
      <c r="H6" s="225">
        <f t="shared" si="0"/>
        <v>14797</v>
      </c>
      <c r="I6" s="226">
        <f t="shared" si="0"/>
        <v>7526</v>
      </c>
      <c r="J6" s="227">
        <f t="shared" si="0"/>
        <v>7271</v>
      </c>
      <c r="K6" s="225">
        <f t="shared" si="0"/>
        <v>12609</v>
      </c>
      <c r="L6" s="226">
        <f>SUM(L7:L28)</f>
        <v>6308</v>
      </c>
      <c r="M6" s="227">
        <f>SUM(M7:M28)</f>
        <v>6301</v>
      </c>
      <c r="N6" s="225">
        <f t="shared" si="0"/>
        <v>10311</v>
      </c>
      <c r="O6" s="226">
        <f t="shared" si="0"/>
        <v>5023</v>
      </c>
      <c r="P6" s="227">
        <f t="shared" si="0"/>
        <v>5288</v>
      </c>
      <c r="Q6" s="225">
        <f t="shared" si="0"/>
        <v>9307</v>
      </c>
      <c r="R6" s="226">
        <f t="shared" si="0"/>
        <v>4514</v>
      </c>
      <c r="S6" s="227">
        <f t="shared" si="0"/>
        <v>4793</v>
      </c>
      <c r="T6" s="225">
        <f t="shared" si="0"/>
        <v>8666</v>
      </c>
      <c r="U6" s="226">
        <f t="shared" si="0"/>
        <v>4211</v>
      </c>
      <c r="V6" s="227">
        <f t="shared" si="0"/>
        <v>4455</v>
      </c>
      <c r="W6" s="225">
        <f t="shared" si="0"/>
        <v>8389</v>
      </c>
      <c r="X6" s="226">
        <f t="shared" si="0"/>
        <v>4074</v>
      </c>
      <c r="Y6" s="227">
        <f t="shared" si="0"/>
        <v>4315</v>
      </c>
      <c r="Z6" s="225">
        <f t="shared" si="0"/>
        <v>7801</v>
      </c>
      <c r="AA6" s="226">
        <f>SUM(AA7:AA28)</f>
        <v>3746</v>
      </c>
      <c r="AB6" s="227">
        <f>SUM(AB7:AB28)</f>
        <v>4055</v>
      </c>
      <c r="AC6" s="225">
        <f t="shared" ref="AC6:AT6" si="1">SUM(AC7:AC28)</f>
        <v>7252</v>
      </c>
      <c r="AD6" s="226">
        <f t="shared" si="1"/>
        <v>3505</v>
      </c>
      <c r="AE6" s="227">
        <f t="shared" si="1"/>
        <v>3747</v>
      </c>
      <c r="AF6" s="225">
        <f t="shared" si="1"/>
        <v>6666</v>
      </c>
      <c r="AG6" s="226">
        <f t="shared" si="1"/>
        <v>3216</v>
      </c>
      <c r="AH6" s="227">
        <f t="shared" si="1"/>
        <v>3450</v>
      </c>
      <c r="AI6" s="225">
        <f t="shared" si="1"/>
        <v>6393</v>
      </c>
      <c r="AJ6" s="226">
        <f t="shared" si="1"/>
        <v>3005</v>
      </c>
      <c r="AK6" s="227">
        <f t="shared" si="1"/>
        <v>3388</v>
      </c>
      <c r="AL6" s="225">
        <f t="shared" si="1"/>
        <v>5892</v>
      </c>
      <c r="AM6" s="226">
        <f t="shared" si="1"/>
        <v>2766</v>
      </c>
      <c r="AN6" s="227">
        <f t="shared" si="1"/>
        <v>3126</v>
      </c>
      <c r="AO6" s="225">
        <f t="shared" si="1"/>
        <v>5362</v>
      </c>
      <c r="AP6" s="226">
        <f t="shared" si="1"/>
        <v>2498</v>
      </c>
      <c r="AQ6" s="227">
        <f t="shared" si="1"/>
        <v>2864</v>
      </c>
      <c r="AR6" s="225">
        <f t="shared" si="1"/>
        <v>4875</v>
      </c>
      <c r="AS6" s="226">
        <f t="shared" si="1"/>
        <v>2296</v>
      </c>
      <c r="AT6" s="227">
        <f t="shared" si="1"/>
        <v>2579</v>
      </c>
    </row>
    <row r="7" spans="1:46" s="3" customFormat="1">
      <c r="A7" s="107" t="s">
        <v>133</v>
      </c>
      <c r="B7" s="99">
        <f>SUM(C7:D7)</f>
        <v>2437</v>
      </c>
      <c r="C7" s="84">
        <v>1263</v>
      </c>
      <c r="D7" s="100">
        <v>1174</v>
      </c>
      <c r="E7" s="99">
        <f>SUM(F7:G7)</f>
        <v>2035</v>
      </c>
      <c r="F7" s="84">
        <v>1041</v>
      </c>
      <c r="G7" s="100">
        <v>994</v>
      </c>
      <c r="H7" s="99">
        <f>SUM(I7:J7)</f>
        <v>1410</v>
      </c>
      <c r="I7" s="84">
        <v>730</v>
      </c>
      <c r="J7" s="100">
        <v>680</v>
      </c>
      <c r="K7" s="99">
        <f>SUM(L7:M7)</f>
        <v>1053</v>
      </c>
      <c r="L7" s="84">
        <v>543</v>
      </c>
      <c r="M7" s="100">
        <v>510</v>
      </c>
      <c r="N7" s="99">
        <f>SUM(O7:P7)</f>
        <v>712</v>
      </c>
      <c r="O7" s="84">
        <v>358</v>
      </c>
      <c r="P7" s="100">
        <v>354</v>
      </c>
      <c r="Q7" s="99">
        <f>SUM(R7:S7)</f>
        <v>726</v>
      </c>
      <c r="R7" s="84">
        <v>374</v>
      </c>
      <c r="S7" s="100">
        <v>352</v>
      </c>
      <c r="T7" s="99">
        <f>SUM(U7:V7)</f>
        <v>572</v>
      </c>
      <c r="U7" s="84">
        <v>299</v>
      </c>
      <c r="V7" s="100">
        <v>273</v>
      </c>
      <c r="W7" s="99">
        <f>SUM(X7:Y7)</f>
        <v>496</v>
      </c>
      <c r="X7" s="84">
        <v>237</v>
      </c>
      <c r="Y7" s="100">
        <v>259</v>
      </c>
      <c r="Z7" s="99">
        <f>SUM(AA7:AB7)</f>
        <v>372</v>
      </c>
      <c r="AA7" s="84">
        <v>192</v>
      </c>
      <c r="AB7" s="100">
        <v>180</v>
      </c>
      <c r="AC7" s="99">
        <f>SUM(AD7:AE7)</f>
        <v>327</v>
      </c>
      <c r="AD7" s="84">
        <v>175</v>
      </c>
      <c r="AE7" s="100">
        <v>152</v>
      </c>
      <c r="AF7" s="99">
        <f>SUM(AG7:AH7)</f>
        <v>244</v>
      </c>
      <c r="AG7" s="84">
        <v>124</v>
      </c>
      <c r="AH7" s="100">
        <v>120</v>
      </c>
      <c r="AI7" s="99">
        <f>SUM(AJ7:AK7)</f>
        <v>238</v>
      </c>
      <c r="AJ7" s="84">
        <v>105</v>
      </c>
      <c r="AK7" s="100">
        <v>133</v>
      </c>
      <c r="AL7" s="99">
        <f>SUM(AM7:AN7)</f>
        <v>220</v>
      </c>
      <c r="AM7" s="84">
        <v>112</v>
      </c>
      <c r="AN7" s="100">
        <v>108</v>
      </c>
      <c r="AO7" s="99">
        <f>SUM(AP7:AQ7)</f>
        <v>173</v>
      </c>
      <c r="AP7" s="84">
        <v>91</v>
      </c>
      <c r="AQ7" s="100">
        <v>82</v>
      </c>
      <c r="AR7" s="99">
        <f>SUM(AS7:AT7)</f>
        <v>126</v>
      </c>
      <c r="AS7" s="84">
        <v>66</v>
      </c>
      <c r="AT7" s="100">
        <v>60</v>
      </c>
    </row>
    <row r="8" spans="1:46" s="3" customFormat="1">
      <c r="A8" s="107" t="s">
        <v>134</v>
      </c>
      <c r="B8" s="99">
        <f t="shared" ref="B8:B23" si="2">SUM(C8:D8)</f>
        <v>1798</v>
      </c>
      <c r="C8" s="84">
        <v>927</v>
      </c>
      <c r="D8" s="100">
        <v>871</v>
      </c>
      <c r="E8" s="99">
        <f t="shared" ref="E8:E28" si="3">SUM(F8:G8)</f>
        <v>2447</v>
      </c>
      <c r="F8" s="84">
        <v>1294</v>
      </c>
      <c r="G8" s="100">
        <v>1153</v>
      </c>
      <c r="H8" s="99">
        <f t="shared" ref="H8:H28" si="4">SUM(I8:J8)</f>
        <v>1907</v>
      </c>
      <c r="I8" s="84">
        <v>977</v>
      </c>
      <c r="J8" s="100">
        <v>930</v>
      </c>
      <c r="K8" s="99">
        <f t="shared" ref="K8:K28" si="5">SUM(L8:M8)</f>
        <v>1248</v>
      </c>
      <c r="L8" s="84">
        <v>639</v>
      </c>
      <c r="M8" s="100">
        <v>609</v>
      </c>
      <c r="N8" s="99">
        <f t="shared" ref="N8:N28" si="6">SUM(O8:P8)</f>
        <v>901</v>
      </c>
      <c r="O8" s="84">
        <v>464</v>
      </c>
      <c r="P8" s="100">
        <v>437</v>
      </c>
      <c r="Q8" s="99">
        <f t="shared" ref="Q8:Q28" si="7">SUM(R8:S8)</f>
        <v>661</v>
      </c>
      <c r="R8" s="84">
        <v>325</v>
      </c>
      <c r="S8" s="100">
        <v>336</v>
      </c>
      <c r="T8" s="99">
        <f t="shared" ref="T8:T28" si="8">SUM(U8:V8)</f>
        <v>711</v>
      </c>
      <c r="U8" s="84">
        <v>367</v>
      </c>
      <c r="V8" s="100">
        <v>344</v>
      </c>
      <c r="W8" s="99">
        <f t="shared" ref="W8:W28" si="9">SUM(X8:Y8)</f>
        <v>579</v>
      </c>
      <c r="X8" s="84">
        <v>307</v>
      </c>
      <c r="Y8" s="100">
        <v>272</v>
      </c>
      <c r="Z8" s="99">
        <f t="shared" ref="Z8:Z28" si="10">SUM(AA8:AB8)</f>
        <v>501</v>
      </c>
      <c r="AA8" s="84">
        <v>236</v>
      </c>
      <c r="AB8" s="100">
        <v>265</v>
      </c>
      <c r="AC8" s="99">
        <f t="shared" ref="AC8:AC28" si="11">SUM(AD8:AE8)</f>
        <v>378</v>
      </c>
      <c r="AD8" s="84">
        <v>196</v>
      </c>
      <c r="AE8" s="100">
        <v>182</v>
      </c>
      <c r="AF8" s="99">
        <f t="shared" ref="AF8:AF28" si="12">SUM(AG8:AH8)</f>
        <v>302</v>
      </c>
      <c r="AG8" s="84">
        <v>165</v>
      </c>
      <c r="AH8" s="100">
        <v>137</v>
      </c>
      <c r="AI8" s="99">
        <f t="shared" ref="AI8:AI28" si="13">SUM(AJ8:AK8)</f>
        <v>243</v>
      </c>
      <c r="AJ8" s="84">
        <v>124</v>
      </c>
      <c r="AK8" s="100">
        <v>119</v>
      </c>
      <c r="AL8" s="99">
        <f t="shared" ref="AL8:AL28" si="14">SUM(AM8:AN8)</f>
        <v>220</v>
      </c>
      <c r="AM8" s="84">
        <v>97</v>
      </c>
      <c r="AN8" s="100">
        <v>123</v>
      </c>
      <c r="AO8" s="99">
        <f t="shared" ref="AO8:AO28" si="15">SUM(AP8:AQ8)</f>
        <v>219</v>
      </c>
      <c r="AP8" s="84">
        <v>107</v>
      </c>
      <c r="AQ8" s="100">
        <v>112</v>
      </c>
      <c r="AR8" s="99">
        <f t="shared" ref="AR8:AR28" si="16">SUM(AS8:AT8)</f>
        <v>158</v>
      </c>
      <c r="AS8" s="84">
        <v>84</v>
      </c>
      <c r="AT8" s="100">
        <v>74</v>
      </c>
    </row>
    <row r="9" spans="1:46" s="3" customFormat="1">
      <c r="A9" s="107" t="s">
        <v>135</v>
      </c>
      <c r="B9" s="99">
        <f t="shared" si="2"/>
        <v>1747</v>
      </c>
      <c r="C9" s="84">
        <v>879</v>
      </c>
      <c r="D9" s="100">
        <v>868</v>
      </c>
      <c r="E9" s="99">
        <f t="shared" si="3"/>
        <v>1874</v>
      </c>
      <c r="F9" s="84">
        <v>977</v>
      </c>
      <c r="G9" s="100">
        <v>897</v>
      </c>
      <c r="H9" s="99">
        <f t="shared" si="4"/>
        <v>2250</v>
      </c>
      <c r="I9" s="84">
        <v>1190</v>
      </c>
      <c r="J9" s="100">
        <v>1060</v>
      </c>
      <c r="K9" s="99">
        <f t="shared" si="5"/>
        <v>1717</v>
      </c>
      <c r="L9" s="84">
        <v>881</v>
      </c>
      <c r="M9" s="100">
        <v>836</v>
      </c>
      <c r="N9" s="99">
        <f t="shared" si="6"/>
        <v>1122</v>
      </c>
      <c r="O9" s="84">
        <v>577</v>
      </c>
      <c r="P9" s="100">
        <v>545</v>
      </c>
      <c r="Q9" s="99">
        <f t="shared" si="7"/>
        <v>843</v>
      </c>
      <c r="R9" s="84">
        <v>431</v>
      </c>
      <c r="S9" s="100">
        <v>412</v>
      </c>
      <c r="T9" s="99">
        <f t="shared" si="8"/>
        <v>626</v>
      </c>
      <c r="U9" s="84">
        <v>309</v>
      </c>
      <c r="V9" s="100">
        <v>317</v>
      </c>
      <c r="W9" s="99">
        <f t="shared" si="9"/>
        <v>715</v>
      </c>
      <c r="X9" s="84">
        <v>359</v>
      </c>
      <c r="Y9" s="100">
        <v>356</v>
      </c>
      <c r="Z9" s="99">
        <f t="shared" si="10"/>
        <v>563</v>
      </c>
      <c r="AA9" s="84">
        <v>296</v>
      </c>
      <c r="AB9" s="100">
        <v>267</v>
      </c>
      <c r="AC9" s="99">
        <f t="shared" si="11"/>
        <v>474</v>
      </c>
      <c r="AD9" s="84">
        <v>220</v>
      </c>
      <c r="AE9" s="100">
        <v>254</v>
      </c>
      <c r="AF9" s="99">
        <f t="shared" si="12"/>
        <v>333</v>
      </c>
      <c r="AG9" s="84">
        <v>176</v>
      </c>
      <c r="AH9" s="100">
        <v>157</v>
      </c>
      <c r="AI9" s="99">
        <f t="shared" si="13"/>
        <v>291</v>
      </c>
      <c r="AJ9" s="84">
        <v>158</v>
      </c>
      <c r="AK9" s="100">
        <v>133</v>
      </c>
      <c r="AL9" s="99">
        <f t="shared" si="14"/>
        <v>231</v>
      </c>
      <c r="AM9" s="84">
        <v>117</v>
      </c>
      <c r="AN9" s="100">
        <v>114</v>
      </c>
      <c r="AO9" s="99">
        <f t="shared" si="15"/>
        <v>209</v>
      </c>
      <c r="AP9" s="84">
        <v>94</v>
      </c>
      <c r="AQ9" s="100">
        <v>115</v>
      </c>
      <c r="AR9" s="99">
        <f t="shared" si="16"/>
        <v>208</v>
      </c>
      <c r="AS9" s="84">
        <v>109</v>
      </c>
      <c r="AT9" s="100">
        <v>99</v>
      </c>
    </row>
    <row r="10" spans="1:46" s="3" customFormat="1">
      <c r="A10" s="107" t="s">
        <v>136</v>
      </c>
      <c r="B10" s="99">
        <f t="shared" si="2"/>
        <v>1487</v>
      </c>
      <c r="C10" s="84">
        <v>722</v>
      </c>
      <c r="D10" s="100">
        <v>765</v>
      </c>
      <c r="E10" s="99">
        <f t="shared" si="3"/>
        <v>1474</v>
      </c>
      <c r="F10" s="84">
        <v>711</v>
      </c>
      <c r="G10" s="100">
        <v>763</v>
      </c>
      <c r="H10" s="99">
        <f t="shared" si="4"/>
        <v>1245</v>
      </c>
      <c r="I10" s="84">
        <v>609</v>
      </c>
      <c r="J10" s="100">
        <v>636</v>
      </c>
      <c r="K10" s="99">
        <f t="shared" si="5"/>
        <v>1286</v>
      </c>
      <c r="L10" s="84">
        <v>642</v>
      </c>
      <c r="M10" s="100">
        <v>644</v>
      </c>
      <c r="N10" s="99">
        <f t="shared" si="6"/>
        <v>896</v>
      </c>
      <c r="O10" s="84">
        <v>408</v>
      </c>
      <c r="P10" s="100">
        <v>488</v>
      </c>
      <c r="Q10" s="99">
        <f t="shared" si="7"/>
        <v>621</v>
      </c>
      <c r="R10" s="84">
        <v>287</v>
      </c>
      <c r="S10" s="100">
        <v>334</v>
      </c>
      <c r="T10" s="99">
        <f t="shared" si="8"/>
        <v>539</v>
      </c>
      <c r="U10" s="84">
        <v>256</v>
      </c>
      <c r="V10" s="100">
        <v>283</v>
      </c>
      <c r="W10" s="99">
        <f t="shared" si="9"/>
        <v>425</v>
      </c>
      <c r="X10" s="84">
        <v>192</v>
      </c>
      <c r="Y10" s="100">
        <v>233</v>
      </c>
      <c r="Z10" s="99">
        <f t="shared" si="10"/>
        <v>464</v>
      </c>
      <c r="AA10" s="84">
        <v>222</v>
      </c>
      <c r="AB10" s="100">
        <v>242</v>
      </c>
      <c r="AC10" s="99">
        <f t="shared" si="11"/>
        <v>333</v>
      </c>
      <c r="AD10" s="84">
        <v>174</v>
      </c>
      <c r="AE10" s="100">
        <v>159</v>
      </c>
      <c r="AF10" s="99">
        <f t="shared" si="12"/>
        <v>281</v>
      </c>
      <c r="AG10" s="84">
        <v>127</v>
      </c>
      <c r="AH10" s="100">
        <v>154</v>
      </c>
      <c r="AI10" s="99">
        <f t="shared" si="13"/>
        <v>233</v>
      </c>
      <c r="AJ10" s="84">
        <v>119</v>
      </c>
      <c r="AK10" s="100">
        <v>114</v>
      </c>
      <c r="AL10" s="99">
        <f t="shared" si="14"/>
        <v>181</v>
      </c>
      <c r="AM10" s="84">
        <v>99</v>
      </c>
      <c r="AN10" s="100">
        <v>82</v>
      </c>
      <c r="AO10" s="99">
        <f t="shared" si="15"/>
        <v>150</v>
      </c>
      <c r="AP10" s="84">
        <v>76</v>
      </c>
      <c r="AQ10" s="100">
        <v>74</v>
      </c>
      <c r="AR10" s="99">
        <f t="shared" si="16"/>
        <v>130</v>
      </c>
      <c r="AS10" s="84">
        <v>58</v>
      </c>
      <c r="AT10" s="100">
        <v>72</v>
      </c>
    </row>
    <row r="11" spans="1:46" s="3" customFormat="1">
      <c r="A11" s="107" t="s">
        <v>137</v>
      </c>
      <c r="B11" s="99">
        <f t="shared" si="2"/>
        <v>1264</v>
      </c>
      <c r="C11" s="84">
        <v>617</v>
      </c>
      <c r="D11" s="100">
        <v>647</v>
      </c>
      <c r="E11" s="99">
        <f t="shared" si="3"/>
        <v>1328</v>
      </c>
      <c r="F11" s="84">
        <v>645</v>
      </c>
      <c r="G11" s="100">
        <v>683</v>
      </c>
      <c r="H11" s="99">
        <f t="shared" si="4"/>
        <v>1151</v>
      </c>
      <c r="I11" s="84">
        <v>558</v>
      </c>
      <c r="J11" s="100">
        <v>593</v>
      </c>
      <c r="K11" s="99">
        <f t="shared" si="5"/>
        <v>786</v>
      </c>
      <c r="L11" s="84">
        <v>326</v>
      </c>
      <c r="M11" s="100">
        <v>460</v>
      </c>
      <c r="N11" s="99">
        <f t="shared" si="6"/>
        <v>710</v>
      </c>
      <c r="O11" s="84">
        <v>277</v>
      </c>
      <c r="P11" s="100">
        <v>433</v>
      </c>
      <c r="Q11" s="99">
        <f t="shared" si="7"/>
        <v>561</v>
      </c>
      <c r="R11" s="84">
        <v>252</v>
      </c>
      <c r="S11" s="100">
        <v>309</v>
      </c>
      <c r="T11" s="99">
        <f t="shared" si="8"/>
        <v>378</v>
      </c>
      <c r="U11" s="84">
        <v>174</v>
      </c>
      <c r="V11" s="100">
        <v>204</v>
      </c>
      <c r="W11" s="99">
        <f t="shared" si="9"/>
        <v>334</v>
      </c>
      <c r="X11" s="84">
        <v>151</v>
      </c>
      <c r="Y11" s="100">
        <v>183</v>
      </c>
      <c r="Z11" s="99">
        <f t="shared" si="10"/>
        <v>246</v>
      </c>
      <c r="AA11" s="84">
        <v>113</v>
      </c>
      <c r="AB11" s="100">
        <v>133</v>
      </c>
      <c r="AC11" s="99">
        <f t="shared" si="11"/>
        <v>325</v>
      </c>
      <c r="AD11" s="84">
        <v>160</v>
      </c>
      <c r="AE11" s="100">
        <v>165</v>
      </c>
      <c r="AF11" s="99">
        <f t="shared" si="12"/>
        <v>232</v>
      </c>
      <c r="AG11" s="84">
        <v>120</v>
      </c>
      <c r="AH11" s="100">
        <v>112</v>
      </c>
      <c r="AI11" s="99">
        <f t="shared" si="13"/>
        <v>272</v>
      </c>
      <c r="AJ11" s="84">
        <v>88</v>
      </c>
      <c r="AK11" s="100">
        <v>184</v>
      </c>
      <c r="AL11" s="99">
        <f t="shared" si="14"/>
        <v>199</v>
      </c>
      <c r="AM11" s="84">
        <v>85</v>
      </c>
      <c r="AN11" s="100">
        <v>114</v>
      </c>
      <c r="AO11" s="99">
        <f t="shared" si="15"/>
        <v>135</v>
      </c>
      <c r="AP11" s="84">
        <v>66</v>
      </c>
      <c r="AQ11" s="100">
        <v>69</v>
      </c>
      <c r="AR11" s="99">
        <f t="shared" si="16"/>
        <v>138</v>
      </c>
      <c r="AS11" s="84">
        <v>66</v>
      </c>
      <c r="AT11" s="100">
        <v>72</v>
      </c>
    </row>
    <row r="12" spans="1:46" s="3" customFormat="1">
      <c r="A12" s="107" t="s">
        <v>138</v>
      </c>
      <c r="B12" s="99">
        <f t="shared" si="2"/>
        <v>990</v>
      </c>
      <c r="C12" s="84">
        <v>459</v>
      </c>
      <c r="D12" s="100">
        <v>531</v>
      </c>
      <c r="E12" s="99">
        <f t="shared" si="3"/>
        <v>1194</v>
      </c>
      <c r="F12" s="84">
        <v>606</v>
      </c>
      <c r="G12" s="100">
        <v>588</v>
      </c>
      <c r="H12" s="99">
        <f t="shared" si="4"/>
        <v>1133</v>
      </c>
      <c r="I12" s="84">
        <v>583</v>
      </c>
      <c r="J12" s="100">
        <v>550</v>
      </c>
      <c r="K12" s="99">
        <f t="shared" si="5"/>
        <v>855</v>
      </c>
      <c r="L12" s="84">
        <v>429</v>
      </c>
      <c r="M12" s="100">
        <v>426</v>
      </c>
      <c r="N12" s="99">
        <f t="shared" si="6"/>
        <v>613</v>
      </c>
      <c r="O12" s="84">
        <v>289</v>
      </c>
      <c r="P12" s="100">
        <v>324</v>
      </c>
      <c r="Q12" s="99">
        <f t="shared" si="7"/>
        <v>662</v>
      </c>
      <c r="R12" s="84">
        <v>300</v>
      </c>
      <c r="S12" s="100">
        <v>362</v>
      </c>
      <c r="T12" s="99">
        <f t="shared" si="8"/>
        <v>565</v>
      </c>
      <c r="U12" s="84">
        <v>273</v>
      </c>
      <c r="V12" s="100">
        <v>292</v>
      </c>
      <c r="W12" s="99">
        <f t="shared" si="9"/>
        <v>434</v>
      </c>
      <c r="X12" s="84">
        <v>221</v>
      </c>
      <c r="Y12" s="100">
        <v>213</v>
      </c>
      <c r="Z12" s="99">
        <f t="shared" si="10"/>
        <v>383</v>
      </c>
      <c r="AA12" s="84">
        <v>185</v>
      </c>
      <c r="AB12" s="100">
        <v>198</v>
      </c>
      <c r="AC12" s="99">
        <f t="shared" si="11"/>
        <v>324</v>
      </c>
      <c r="AD12" s="84">
        <v>155</v>
      </c>
      <c r="AE12" s="100">
        <v>169</v>
      </c>
      <c r="AF12" s="99">
        <f t="shared" si="12"/>
        <v>390</v>
      </c>
      <c r="AG12" s="84">
        <v>188</v>
      </c>
      <c r="AH12" s="100">
        <v>202</v>
      </c>
      <c r="AI12" s="99">
        <f t="shared" si="13"/>
        <v>306</v>
      </c>
      <c r="AJ12" s="84">
        <v>148</v>
      </c>
      <c r="AK12" s="100">
        <v>158</v>
      </c>
      <c r="AL12" s="99">
        <f t="shared" si="14"/>
        <v>256</v>
      </c>
      <c r="AM12" s="84">
        <v>120</v>
      </c>
      <c r="AN12" s="100">
        <v>136</v>
      </c>
      <c r="AO12" s="99">
        <f t="shared" si="15"/>
        <v>192</v>
      </c>
      <c r="AP12" s="84">
        <v>94</v>
      </c>
      <c r="AQ12" s="100">
        <v>98</v>
      </c>
      <c r="AR12" s="99">
        <f t="shared" si="16"/>
        <v>216</v>
      </c>
      <c r="AS12" s="84">
        <v>102</v>
      </c>
      <c r="AT12" s="100">
        <v>114</v>
      </c>
    </row>
    <row r="13" spans="1:46" s="3" customFormat="1">
      <c r="A13" s="107" t="s">
        <v>139</v>
      </c>
      <c r="B13" s="99">
        <f t="shared" si="2"/>
        <v>889</v>
      </c>
      <c r="C13" s="84">
        <v>419</v>
      </c>
      <c r="D13" s="100">
        <v>470</v>
      </c>
      <c r="E13" s="99">
        <f t="shared" si="3"/>
        <v>956</v>
      </c>
      <c r="F13" s="84">
        <v>439</v>
      </c>
      <c r="G13" s="100">
        <v>517</v>
      </c>
      <c r="H13" s="99">
        <f t="shared" si="4"/>
        <v>1084</v>
      </c>
      <c r="I13" s="84">
        <v>565</v>
      </c>
      <c r="J13" s="100">
        <v>519</v>
      </c>
      <c r="K13" s="99">
        <f t="shared" si="5"/>
        <v>975</v>
      </c>
      <c r="L13" s="84">
        <v>495</v>
      </c>
      <c r="M13" s="100">
        <v>480</v>
      </c>
      <c r="N13" s="99">
        <f t="shared" si="6"/>
        <v>699</v>
      </c>
      <c r="O13" s="84">
        <v>351</v>
      </c>
      <c r="P13" s="100">
        <v>348</v>
      </c>
      <c r="Q13" s="99">
        <f t="shared" si="7"/>
        <v>580</v>
      </c>
      <c r="R13" s="84">
        <v>277</v>
      </c>
      <c r="S13" s="100">
        <v>303</v>
      </c>
      <c r="T13" s="99">
        <f t="shared" si="8"/>
        <v>674</v>
      </c>
      <c r="U13" s="84">
        <v>315</v>
      </c>
      <c r="V13" s="100">
        <v>359</v>
      </c>
      <c r="W13" s="99">
        <f t="shared" si="9"/>
        <v>540</v>
      </c>
      <c r="X13" s="84">
        <v>266</v>
      </c>
      <c r="Y13" s="100">
        <v>274</v>
      </c>
      <c r="Z13" s="99">
        <f t="shared" si="10"/>
        <v>438</v>
      </c>
      <c r="AA13" s="84">
        <v>216</v>
      </c>
      <c r="AB13" s="100">
        <v>222</v>
      </c>
      <c r="AC13" s="99">
        <f t="shared" si="11"/>
        <v>369</v>
      </c>
      <c r="AD13" s="84">
        <v>179</v>
      </c>
      <c r="AE13" s="100">
        <v>190</v>
      </c>
      <c r="AF13" s="99">
        <f t="shared" si="12"/>
        <v>312</v>
      </c>
      <c r="AG13" s="84">
        <v>158</v>
      </c>
      <c r="AH13" s="100">
        <v>154</v>
      </c>
      <c r="AI13" s="99">
        <f t="shared" si="13"/>
        <v>377</v>
      </c>
      <c r="AJ13" s="84">
        <v>187</v>
      </c>
      <c r="AK13" s="100">
        <v>190</v>
      </c>
      <c r="AL13" s="99">
        <f t="shared" si="14"/>
        <v>290</v>
      </c>
      <c r="AM13" s="84">
        <v>142</v>
      </c>
      <c r="AN13" s="100">
        <v>148</v>
      </c>
      <c r="AO13" s="99">
        <f t="shared" si="15"/>
        <v>263</v>
      </c>
      <c r="AP13" s="84">
        <v>122</v>
      </c>
      <c r="AQ13" s="100">
        <v>141</v>
      </c>
      <c r="AR13" s="99">
        <f t="shared" si="16"/>
        <v>221</v>
      </c>
      <c r="AS13" s="84">
        <v>109</v>
      </c>
      <c r="AT13" s="100">
        <v>112</v>
      </c>
    </row>
    <row r="14" spans="1:46" s="3" customFormat="1">
      <c r="A14" s="107" t="s">
        <v>140</v>
      </c>
      <c r="B14" s="99">
        <f t="shared" si="2"/>
        <v>769</v>
      </c>
      <c r="C14" s="84">
        <v>393</v>
      </c>
      <c r="D14" s="100">
        <v>376</v>
      </c>
      <c r="E14" s="99">
        <f t="shared" si="3"/>
        <v>869</v>
      </c>
      <c r="F14" s="84">
        <v>414</v>
      </c>
      <c r="G14" s="100">
        <v>455</v>
      </c>
      <c r="H14" s="99">
        <f t="shared" si="4"/>
        <v>905</v>
      </c>
      <c r="I14" s="84">
        <v>425</v>
      </c>
      <c r="J14" s="100">
        <v>480</v>
      </c>
      <c r="K14" s="99">
        <f t="shared" si="5"/>
        <v>919</v>
      </c>
      <c r="L14" s="84">
        <v>473</v>
      </c>
      <c r="M14" s="100">
        <v>446</v>
      </c>
      <c r="N14" s="99">
        <f t="shared" si="6"/>
        <v>840</v>
      </c>
      <c r="O14" s="84">
        <v>407</v>
      </c>
      <c r="P14" s="100">
        <v>433</v>
      </c>
      <c r="Q14" s="99">
        <f t="shared" si="7"/>
        <v>647</v>
      </c>
      <c r="R14" s="84">
        <v>324</v>
      </c>
      <c r="S14" s="100">
        <v>323</v>
      </c>
      <c r="T14" s="99">
        <f t="shared" si="8"/>
        <v>544</v>
      </c>
      <c r="U14" s="84">
        <v>263</v>
      </c>
      <c r="V14" s="100">
        <v>281</v>
      </c>
      <c r="W14" s="99">
        <f t="shared" si="9"/>
        <v>666</v>
      </c>
      <c r="X14" s="84">
        <v>316</v>
      </c>
      <c r="Y14" s="100">
        <v>350</v>
      </c>
      <c r="Z14" s="99">
        <f t="shared" si="10"/>
        <v>534</v>
      </c>
      <c r="AA14" s="84">
        <v>260</v>
      </c>
      <c r="AB14" s="100">
        <v>274</v>
      </c>
      <c r="AC14" s="99">
        <f t="shared" si="11"/>
        <v>412</v>
      </c>
      <c r="AD14" s="84">
        <v>205</v>
      </c>
      <c r="AE14" s="100">
        <v>207</v>
      </c>
      <c r="AF14" s="99">
        <f t="shared" si="12"/>
        <v>332</v>
      </c>
      <c r="AG14" s="84">
        <v>168</v>
      </c>
      <c r="AH14" s="100">
        <v>164</v>
      </c>
      <c r="AI14" s="99">
        <f t="shared" si="13"/>
        <v>325</v>
      </c>
      <c r="AJ14" s="84">
        <v>168</v>
      </c>
      <c r="AK14" s="100">
        <v>157</v>
      </c>
      <c r="AL14" s="99">
        <f t="shared" si="14"/>
        <v>353</v>
      </c>
      <c r="AM14" s="84">
        <v>181</v>
      </c>
      <c r="AN14" s="100">
        <v>172</v>
      </c>
      <c r="AO14" s="99">
        <f t="shared" si="15"/>
        <v>275</v>
      </c>
      <c r="AP14" s="84">
        <v>125</v>
      </c>
      <c r="AQ14" s="100">
        <v>150</v>
      </c>
      <c r="AR14" s="99">
        <f t="shared" si="16"/>
        <v>247</v>
      </c>
      <c r="AS14" s="84">
        <v>116</v>
      </c>
      <c r="AT14" s="100">
        <v>131</v>
      </c>
    </row>
    <row r="15" spans="1:46" s="3" customFormat="1">
      <c r="A15" s="107" t="s">
        <v>141</v>
      </c>
      <c r="B15" s="99">
        <f t="shared" si="2"/>
        <v>638</v>
      </c>
      <c r="C15" s="84">
        <v>335</v>
      </c>
      <c r="D15" s="100">
        <v>303</v>
      </c>
      <c r="E15" s="99">
        <f t="shared" si="3"/>
        <v>753</v>
      </c>
      <c r="F15" s="84">
        <v>372</v>
      </c>
      <c r="G15" s="100">
        <v>381</v>
      </c>
      <c r="H15" s="99">
        <f t="shared" si="4"/>
        <v>793</v>
      </c>
      <c r="I15" s="84">
        <v>386</v>
      </c>
      <c r="J15" s="100">
        <v>407</v>
      </c>
      <c r="K15" s="99">
        <f t="shared" si="5"/>
        <v>753</v>
      </c>
      <c r="L15" s="84">
        <v>343</v>
      </c>
      <c r="M15" s="100">
        <v>410</v>
      </c>
      <c r="N15" s="99">
        <f t="shared" si="6"/>
        <v>817</v>
      </c>
      <c r="O15" s="84">
        <v>416</v>
      </c>
      <c r="P15" s="100">
        <v>401</v>
      </c>
      <c r="Q15" s="99">
        <f t="shared" si="7"/>
        <v>770</v>
      </c>
      <c r="R15" s="84">
        <v>379</v>
      </c>
      <c r="S15" s="100">
        <v>391</v>
      </c>
      <c r="T15" s="99">
        <f t="shared" si="8"/>
        <v>588</v>
      </c>
      <c r="U15" s="84">
        <v>297</v>
      </c>
      <c r="V15" s="100">
        <v>291</v>
      </c>
      <c r="W15" s="99">
        <f t="shared" si="9"/>
        <v>548</v>
      </c>
      <c r="X15" s="84">
        <v>271</v>
      </c>
      <c r="Y15" s="100">
        <v>277</v>
      </c>
      <c r="Z15" s="99">
        <f t="shared" si="10"/>
        <v>651</v>
      </c>
      <c r="AA15" s="84">
        <v>310</v>
      </c>
      <c r="AB15" s="100">
        <v>341</v>
      </c>
      <c r="AC15" s="99">
        <f t="shared" si="11"/>
        <v>513</v>
      </c>
      <c r="AD15" s="84">
        <v>250</v>
      </c>
      <c r="AE15" s="100">
        <v>263</v>
      </c>
      <c r="AF15" s="99">
        <f t="shared" si="12"/>
        <v>379</v>
      </c>
      <c r="AG15" s="84">
        <v>189</v>
      </c>
      <c r="AH15" s="100">
        <v>190</v>
      </c>
      <c r="AI15" s="99">
        <f t="shared" si="13"/>
        <v>338</v>
      </c>
      <c r="AJ15" s="84">
        <v>176</v>
      </c>
      <c r="AK15" s="100">
        <v>162</v>
      </c>
      <c r="AL15" s="99">
        <f t="shared" si="14"/>
        <v>302</v>
      </c>
      <c r="AM15" s="84">
        <v>155</v>
      </c>
      <c r="AN15" s="100">
        <v>147</v>
      </c>
      <c r="AO15" s="99">
        <f t="shared" si="15"/>
        <v>358</v>
      </c>
      <c r="AP15" s="84">
        <v>174</v>
      </c>
      <c r="AQ15" s="100">
        <v>184</v>
      </c>
      <c r="AR15" s="99">
        <f t="shared" si="16"/>
        <v>262</v>
      </c>
      <c r="AS15" s="84">
        <v>123</v>
      </c>
      <c r="AT15" s="100">
        <v>139</v>
      </c>
    </row>
    <row r="16" spans="1:46" s="3" customFormat="1">
      <c r="A16" s="107" t="s">
        <v>142</v>
      </c>
      <c r="B16" s="99">
        <f t="shared" si="2"/>
        <v>515</v>
      </c>
      <c r="C16" s="84">
        <v>279</v>
      </c>
      <c r="D16" s="100">
        <v>236</v>
      </c>
      <c r="E16" s="99">
        <f t="shared" si="3"/>
        <v>648</v>
      </c>
      <c r="F16" s="84">
        <v>343</v>
      </c>
      <c r="G16" s="100">
        <v>305</v>
      </c>
      <c r="H16" s="99">
        <f t="shared" si="4"/>
        <v>692</v>
      </c>
      <c r="I16" s="84">
        <v>352</v>
      </c>
      <c r="J16" s="100">
        <v>340</v>
      </c>
      <c r="K16" s="99">
        <f t="shared" si="5"/>
        <v>717</v>
      </c>
      <c r="L16" s="84">
        <v>350</v>
      </c>
      <c r="M16" s="100">
        <v>367</v>
      </c>
      <c r="N16" s="99">
        <f t="shared" si="6"/>
        <v>663</v>
      </c>
      <c r="O16" s="84">
        <v>303</v>
      </c>
      <c r="P16" s="100">
        <v>360</v>
      </c>
      <c r="Q16" s="99">
        <f t="shared" si="7"/>
        <v>721</v>
      </c>
      <c r="R16" s="84">
        <v>361</v>
      </c>
      <c r="S16" s="100">
        <v>360</v>
      </c>
      <c r="T16" s="99">
        <f t="shared" si="8"/>
        <v>728</v>
      </c>
      <c r="U16" s="84">
        <v>351</v>
      </c>
      <c r="V16" s="100">
        <v>377</v>
      </c>
      <c r="W16" s="99">
        <f t="shared" si="9"/>
        <v>604</v>
      </c>
      <c r="X16" s="84">
        <v>308</v>
      </c>
      <c r="Y16" s="100">
        <v>296</v>
      </c>
      <c r="Z16" s="99">
        <f t="shared" si="10"/>
        <v>518</v>
      </c>
      <c r="AA16" s="84">
        <v>252</v>
      </c>
      <c r="AB16" s="100">
        <v>266</v>
      </c>
      <c r="AC16" s="99">
        <f t="shared" si="11"/>
        <v>628</v>
      </c>
      <c r="AD16" s="84">
        <v>303</v>
      </c>
      <c r="AE16" s="100">
        <v>325</v>
      </c>
      <c r="AF16" s="99">
        <f t="shared" si="12"/>
        <v>506</v>
      </c>
      <c r="AG16" s="84">
        <v>244</v>
      </c>
      <c r="AH16" s="100">
        <v>262</v>
      </c>
      <c r="AI16" s="99">
        <f t="shared" si="13"/>
        <v>363</v>
      </c>
      <c r="AJ16" s="84">
        <v>181</v>
      </c>
      <c r="AK16" s="100">
        <v>182</v>
      </c>
      <c r="AL16" s="99">
        <f t="shared" si="14"/>
        <v>332</v>
      </c>
      <c r="AM16" s="84">
        <v>168</v>
      </c>
      <c r="AN16" s="100">
        <v>164</v>
      </c>
      <c r="AO16" s="99">
        <f t="shared" si="15"/>
        <v>295</v>
      </c>
      <c r="AP16" s="84">
        <v>158</v>
      </c>
      <c r="AQ16" s="100">
        <v>137</v>
      </c>
      <c r="AR16" s="99">
        <f t="shared" si="16"/>
        <v>347</v>
      </c>
      <c r="AS16" s="84">
        <v>181</v>
      </c>
      <c r="AT16" s="100">
        <v>166</v>
      </c>
    </row>
    <row r="17" spans="1:46" s="3" customFormat="1">
      <c r="A17" s="107" t="s">
        <v>143</v>
      </c>
      <c r="B17" s="99">
        <f t="shared" si="2"/>
        <v>463</v>
      </c>
      <c r="C17" s="84">
        <v>227</v>
      </c>
      <c r="D17" s="100">
        <v>236</v>
      </c>
      <c r="E17" s="99">
        <f t="shared" si="3"/>
        <v>554</v>
      </c>
      <c r="F17" s="84">
        <v>301</v>
      </c>
      <c r="G17" s="100">
        <v>253</v>
      </c>
      <c r="H17" s="99">
        <f t="shared" si="4"/>
        <v>594</v>
      </c>
      <c r="I17" s="84">
        <v>309</v>
      </c>
      <c r="J17" s="100">
        <v>285</v>
      </c>
      <c r="K17" s="99">
        <f t="shared" si="5"/>
        <v>606</v>
      </c>
      <c r="L17" s="84">
        <v>294</v>
      </c>
      <c r="M17" s="100">
        <v>312</v>
      </c>
      <c r="N17" s="99">
        <f t="shared" si="6"/>
        <v>606</v>
      </c>
      <c r="O17" s="84">
        <v>302</v>
      </c>
      <c r="P17" s="100">
        <v>304</v>
      </c>
      <c r="Q17" s="99">
        <f t="shared" si="7"/>
        <v>586</v>
      </c>
      <c r="R17" s="84">
        <v>272</v>
      </c>
      <c r="S17" s="100">
        <v>314</v>
      </c>
      <c r="T17" s="99">
        <f t="shared" si="8"/>
        <v>674</v>
      </c>
      <c r="U17" s="84">
        <v>340</v>
      </c>
      <c r="V17" s="100">
        <v>334</v>
      </c>
      <c r="W17" s="99">
        <f t="shared" si="9"/>
        <v>706</v>
      </c>
      <c r="X17" s="84">
        <v>355</v>
      </c>
      <c r="Y17" s="100">
        <v>351</v>
      </c>
      <c r="Z17" s="99">
        <f t="shared" si="10"/>
        <v>565</v>
      </c>
      <c r="AA17" s="84">
        <v>279</v>
      </c>
      <c r="AB17" s="100">
        <v>286</v>
      </c>
      <c r="AC17" s="99">
        <f t="shared" si="11"/>
        <v>513</v>
      </c>
      <c r="AD17" s="84">
        <v>251</v>
      </c>
      <c r="AE17" s="100">
        <v>262</v>
      </c>
      <c r="AF17" s="99">
        <f t="shared" si="12"/>
        <v>594</v>
      </c>
      <c r="AG17" s="84">
        <v>285</v>
      </c>
      <c r="AH17" s="100">
        <v>309</v>
      </c>
      <c r="AI17" s="99">
        <f t="shared" si="13"/>
        <v>511</v>
      </c>
      <c r="AJ17" s="84">
        <v>254</v>
      </c>
      <c r="AK17" s="100">
        <v>257</v>
      </c>
      <c r="AL17" s="99">
        <f t="shared" si="14"/>
        <v>349</v>
      </c>
      <c r="AM17" s="84">
        <v>175</v>
      </c>
      <c r="AN17" s="100">
        <v>174</v>
      </c>
      <c r="AO17" s="99">
        <f t="shared" si="15"/>
        <v>304</v>
      </c>
      <c r="AP17" s="84">
        <v>153</v>
      </c>
      <c r="AQ17" s="100">
        <v>151</v>
      </c>
      <c r="AR17" s="99">
        <f t="shared" si="16"/>
        <v>282</v>
      </c>
      <c r="AS17" s="84">
        <v>149</v>
      </c>
      <c r="AT17" s="100">
        <v>133</v>
      </c>
    </row>
    <row r="18" spans="1:46" s="3" customFormat="1">
      <c r="A18" s="107" t="s">
        <v>144</v>
      </c>
      <c r="B18" s="99">
        <f t="shared" si="2"/>
        <v>378</v>
      </c>
      <c r="C18" s="84">
        <v>197</v>
      </c>
      <c r="D18" s="100">
        <v>181</v>
      </c>
      <c r="E18" s="99">
        <f t="shared" si="3"/>
        <v>464</v>
      </c>
      <c r="F18" s="84">
        <v>232</v>
      </c>
      <c r="G18" s="100">
        <v>232</v>
      </c>
      <c r="H18" s="99">
        <f t="shared" si="4"/>
        <v>480</v>
      </c>
      <c r="I18" s="84">
        <v>260</v>
      </c>
      <c r="J18" s="100">
        <v>220</v>
      </c>
      <c r="K18" s="99">
        <f t="shared" si="5"/>
        <v>502</v>
      </c>
      <c r="L18" s="84">
        <v>278</v>
      </c>
      <c r="M18" s="100">
        <v>224</v>
      </c>
      <c r="N18" s="99">
        <f t="shared" si="6"/>
        <v>497</v>
      </c>
      <c r="O18" s="84">
        <v>246</v>
      </c>
      <c r="P18" s="100">
        <v>251</v>
      </c>
      <c r="Q18" s="99">
        <f t="shared" si="7"/>
        <v>543</v>
      </c>
      <c r="R18" s="84">
        <v>258</v>
      </c>
      <c r="S18" s="100">
        <v>285</v>
      </c>
      <c r="T18" s="99">
        <f t="shared" si="8"/>
        <v>537</v>
      </c>
      <c r="U18" s="84">
        <v>246</v>
      </c>
      <c r="V18" s="100">
        <v>291</v>
      </c>
      <c r="W18" s="99">
        <f t="shared" si="9"/>
        <v>646</v>
      </c>
      <c r="X18" s="84">
        <v>328</v>
      </c>
      <c r="Y18" s="100">
        <v>318</v>
      </c>
      <c r="Z18" s="99">
        <f t="shared" si="10"/>
        <v>644</v>
      </c>
      <c r="AA18" s="84">
        <v>326</v>
      </c>
      <c r="AB18" s="100">
        <v>318</v>
      </c>
      <c r="AC18" s="99">
        <f t="shared" si="11"/>
        <v>531</v>
      </c>
      <c r="AD18" s="84">
        <v>267</v>
      </c>
      <c r="AE18" s="100">
        <v>264</v>
      </c>
      <c r="AF18" s="99">
        <f t="shared" si="12"/>
        <v>478</v>
      </c>
      <c r="AG18" s="84">
        <v>232</v>
      </c>
      <c r="AH18" s="100">
        <v>246</v>
      </c>
      <c r="AI18" s="99">
        <f t="shared" si="13"/>
        <v>575</v>
      </c>
      <c r="AJ18" s="84">
        <v>276</v>
      </c>
      <c r="AK18" s="100">
        <v>299</v>
      </c>
      <c r="AL18" s="99">
        <f t="shared" si="14"/>
        <v>473</v>
      </c>
      <c r="AM18" s="84">
        <v>227</v>
      </c>
      <c r="AN18" s="100">
        <v>246</v>
      </c>
      <c r="AO18" s="99">
        <f t="shared" si="15"/>
        <v>342</v>
      </c>
      <c r="AP18" s="84">
        <v>171</v>
      </c>
      <c r="AQ18" s="100">
        <v>171</v>
      </c>
      <c r="AR18" s="99">
        <f t="shared" si="16"/>
        <v>290</v>
      </c>
      <c r="AS18" s="84">
        <v>148</v>
      </c>
      <c r="AT18" s="100">
        <v>142</v>
      </c>
    </row>
    <row r="19" spans="1:46" s="3" customFormat="1">
      <c r="A19" s="107" t="s">
        <v>145</v>
      </c>
      <c r="B19" s="99">
        <f t="shared" si="2"/>
        <v>334</v>
      </c>
      <c r="C19" s="84">
        <v>196</v>
      </c>
      <c r="D19" s="100">
        <v>138</v>
      </c>
      <c r="E19" s="99">
        <f t="shared" si="3"/>
        <v>336</v>
      </c>
      <c r="F19" s="84">
        <v>167</v>
      </c>
      <c r="G19" s="100">
        <v>169</v>
      </c>
      <c r="H19" s="99">
        <f t="shared" si="4"/>
        <v>405</v>
      </c>
      <c r="I19" s="84">
        <v>205</v>
      </c>
      <c r="J19" s="100">
        <v>200</v>
      </c>
      <c r="K19" s="99">
        <f t="shared" si="5"/>
        <v>405</v>
      </c>
      <c r="L19" s="84">
        <v>222</v>
      </c>
      <c r="M19" s="100">
        <v>183</v>
      </c>
      <c r="N19" s="99">
        <f t="shared" si="6"/>
        <v>397</v>
      </c>
      <c r="O19" s="84">
        <v>206</v>
      </c>
      <c r="P19" s="100">
        <v>191</v>
      </c>
      <c r="Q19" s="99">
        <f t="shared" si="7"/>
        <v>423</v>
      </c>
      <c r="R19" s="84">
        <v>205</v>
      </c>
      <c r="S19" s="100">
        <v>218</v>
      </c>
      <c r="T19" s="99">
        <f t="shared" si="8"/>
        <v>474</v>
      </c>
      <c r="U19" s="84">
        <v>226</v>
      </c>
      <c r="V19" s="100">
        <v>248</v>
      </c>
      <c r="W19" s="99">
        <f t="shared" si="9"/>
        <v>482</v>
      </c>
      <c r="X19" s="84">
        <v>214</v>
      </c>
      <c r="Y19" s="100">
        <v>268</v>
      </c>
      <c r="Z19" s="99">
        <f t="shared" si="10"/>
        <v>571</v>
      </c>
      <c r="AA19" s="84">
        <v>271</v>
      </c>
      <c r="AB19" s="100">
        <v>300</v>
      </c>
      <c r="AC19" s="99">
        <f t="shared" si="11"/>
        <v>564</v>
      </c>
      <c r="AD19" s="84">
        <v>276</v>
      </c>
      <c r="AE19" s="100">
        <v>288</v>
      </c>
      <c r="AF19" s="99">
        <f t="shared" si="12"/>
        <v>485</v>
      </c>
      <c r="AG19" s="84">
        <v>243</v>
      </c>
      <c r="AH19" s="100">
        <v>242</v>
      </c>
      <c r="AI19" s="99">
        <f t="shared" si="13"/>
        <v>446</v>
      </c>
      <c r="AJ19" s="84">
        <v>220</v>
      </c>
      <c r="AK19" s="100">
        <v>226</v>
      </c>
      <c r="AL19" s="99">
        <f t="shared" si="14"/>
        <v>533</v>
      </c>
      <c r="AM19" s="84">
        <v>250</v>
      </c>
      <c r="AN19" s="100">
        <v>283</v>
      </c>
      <c r="AO19" s="99">
        <f t="shared" si="15"/>
        <v>441</v>
      </c>
      <c r="AP19" s="84">
        <v>204</v>
      </c>
      <c r="AQ19" s="100">
        <v>237</v>
      </c>
      <c r="AR19" s="99">
        <f t="shared" si="16"/>
        <v>325</v>
      </c>
      <c r="AS19" s="84">
        <v>160</v>
      </c>
      <c r="AT19" s="100">
        <v>165</v>
      </c>
    </row>
    <row r="20" spans="1:46" s="3" customFormat="1">
      <c r="A20" s="107" t="s">
        <v>146</v>
      </c>
      <c r="B20" s="99">
        <f t="shared" si="2"/>
        <v>255</v>
      </c>
      <c r="C20" s="84">
        <v>134</v>
      </c>
      <c r="D20" s="100">
        <v>121</v>
      </c>
      <c r="E20" s="99">
        <f t="shared" si="3"/>
        <v>301</v>
      </c>
      <c r="F20" s="84">
        <v>169</v>
      </c>
      <c r="G20" s="100">
        <v>132</v>
      </c>
      <c r="H20" s="99">
        <f t="shared" si="4"/>
        <v>294</v>
      </c>
      <c r="I20" s="84">
        <v>138</v>
      </c>
      <c r="J20" s="100">
        <v>156</v>
      </c>
      <c r="K20" s="99">
        <f t="shared" si="5"/>
        <v>312</v>
      </c>
      <c r="L20" s="84">
        <v>151</v>
      </c>
      <c r="M20" s="100">
        <v>161</v>
      </c>
      <c r="N20" s="99">
        <f t="shared" si="6"/>
        <v>327</v>
      </c>
      <c r="O20" s="84">
        <v>188</v>
      </c>
      <c r="P20" s="100">
        <v>139</v>
      </c>
      <c r="Q20" s="99">
        <f t="shared" si="7"/>
        <v>358</v>
      </c>
      <c r="R20" s="84">
        <v>179</v>
      </c>
      <c r="S20" s="100">
        <v>179</v>
      </c>
      <c r="T20" s="99">
        <f t="shared" si="8"/>
        <v>367</v>
      </c>
      <c r="U20" s="84">
        <v>174</v>
      </c>
      <c r="V20" s="100">
        <v>193</v>
      </c>
      <c r="W20" s="99">
        <f t="shared" si="9"/>
        <v>428</v>
      </c>
      <c r="X20" s="84">
        <v>199</v>
      </c>
      <c r="Y20" s="100">
        <v>229</v>
      </c>
      <c r="Z20" s="99">
        <f t="shared" si="10"/>
        <v>439</v>
      </c>
      <c r="AA20" s="84">
        <v>202</v>
      </c>
      <c r="AB20" s="100">
        <v>237</v>
      </c>
      <c r="AC20" s="99">
        <f t="shared" si="11"/>
        <v>535</v>
      </c>
      <c r="AD20" s="84">
        <v>262</v>
      </c>
      <c r="AE20" s="100">
        <v>273</v>
      </c>
      <c r="AF20" s="99">
        <f t="shared" si="12"/>
        <v>523</v>
      </c>
      <c r="AG20" s="84">
        <v>250</v>
      </c>
      <c r="AH20" s="100">
        <v>273</v>
      </c>
      <c r="AI20" s="99">
        <f t="shared" si="13"/>
        <v>461</v>
      </c>
      <c r="AJ20" s="84">
        <v>224</v>
      </c>
      <c r="AK20" s="100">
        <v>237</v>
      </c>
      <c r="AL20" s="99">
        <f t="shared" si="14"/>
        <v>418</v>
      </c>
      <c r="AM20" s="84">
        <v>200</v>
      </c>
      <c r="AN20" s="100">
        <v>218</v>
      </c>
      <c r="AO20" s="99">
        <f t="shared" si="15"/>
        <v>506</v>
      </c>
      <c r="AP20" s="84">
        <v>233</v>
      </c>
      <c r="AQ20" s="100">
        <v>273</v>
      </c>
      <c r="AR20" s="99">
        <f t="shared" si="16"/>
        <v>409</v>
      </c>
      <c r="AS20" s="84">
        <v>191</v>
      </c>
      <c r="AT20" s="100">
        <v>218</v>
      </c>
    </row>
    <row r="21" spans="1:46" s="3" customFormat="1">
      <c r="A21" s="107" t="s">
        <v>147</v>
      </c>
      <c r="B21" s="99">
        <f t="shared" si="2"/>
        <v>181</v>
      </c>
      <c r="C21" s="84">
        <v>89</v>
      </c>
      <c r="D21" s="100">
        <v>92</v>
      </c>
      <c r="E21" s="99">
        <f t="shared" si="3"/>
        <v>192</v>
      </c>
      <c r="F21" s="84">
        <v>97</v>
      </c>
      <c r="G21" s="100">
        <v>95</v>
      </c>
      <c r="H21" s="99">
        <f t="shared" si="4"/>
        <v>219</v>
      </c>
      <c r="I21" s="84">
        <v>125</v>
      </c>
      <c r="J21" s="100">
        <v>94</v>
      </c>
      <c r="K21" s="99">
        <f t="shared" si="5"/>
        <v>221</v>
      </c>
      <c r="L21" s="84">
        <v>108</v>
      </c>
      <c r="M21" s="100">
        <v>113</v>
      </c>
      <c r="N21" s="99">
        <f t="shared" si="6"/>
        <v>227</v>
      </c>
      <c r="O21" s="84">
        <v>108</v>
      </c>
      <c r="P21" s="100">
        <v>119</v>
      </c>
      <c r="Q21" s="99">
        <f t="shared" si="7"/>
        <v>260</v>
      </c>
      <c r="R21" s="84">
        <v>146</v>
      </c>
      <c r="S21" s="100">
        <v>114</v>
      </c>
      <c r="T21" s="99">
        <f t="shared" si="8"/>
        <v>303</v>
      </c>
      <c r="U21" s="84">
        <v>148</v>
      </c>
      <c r="V21" s="100">
        <v>155</v>
      </c>
      <c r="W21" s="99">
        <f t="shared" si="9"/>
        <v>312</v>
      </c>
      <c r="X21" s="84">
        <v>147</v>
      </c>
      <c r="Y21" s="100">
        <v>165</v>
      </c>
      <c r="Z21" s="99">
        <f t="shared" si="10"/>
        <v>373</v>
      </c>
      <c r="AA21" s="84">
        <v>165</v>
      </c>
      <c r="AB21" s="100">
        <v>208</v>
      </c>
      <c r="AC21" s="99">
        <f t="shared" si="11"/>
        <v>381</v>
      </c>
      <c r="AD21" s="84">
        <v>169</v>
      </c>
      <c r="AE21" s="100">
        <v>212</v>
      </c>
      <c r="AF21" s="99">
        <f t="shared" si="12"/>
        <v>460</v>
      </c>
      <c r="AG21" s="84">
        <v>216</v>
      </c>
      <c r="AH21" s="100">
        <v>244</v>
      </c>
      <c r="AI21" s="99">
        <f t="shared" si="13"/>
        <v>482</v>
      </c>
      <c r="AJ21" s="84">
        <v>224</v>
      </c>
      <c r="AK21" s="100">
        <v>258</v>
      </c>
      <c r="AL21" s="99">
        <f t="shared" si="14"/>
        <v>428</v>
      </c>
      <c r="AM21" s="84">
        <v>202</v>
      </c>
      <c r="AN21" s="100">
        <v>226</v>
      </c>
      <c r="AO21" s="99">
        <f t="shared" si="15"/>
        <v>383</v>
      </c>
      <c r="AP21" s="84">
        <v>187</v>
      </c>
      <c r="AQ21" s="100">
        <v>196</v>
      </c>
      <c r="AR21" s="99">
        <f t="shared" si="16"/>
        <v>460</v>
      </c>
      <c r="AS21" s="84">
        <v>205</v>
      </c>
      <c r="AT21" s="100">
        <v>255</v>
      </c>
    </row>
    <row r="22" spans="1:46" s="3" customFormat="1">
      <c r="A22" s="107" t="s">
        <v>148</v>
      </c>
      <c r="B22" s="99">
        <f t="shared" si="2"/>
        <v>117</v>
      </c>
      <c r="C22" s="84">
        <v>58</v>
      </c>
      <c r="D22" s="100">
        <v>59</v>
      </c>
      <c r="E22" s="99">
        <f t="shared" si="3"/>
        <v>139</v>
      </c>
      <c r="F22" s="84">
        <v>68</v>
      </c>
      <c r="G22" s="100">
        <v>71</v>
      </c>
      <c r="H22" s="99">
        <f t="shared" si="4"/>
        <v>138</v>
      </c>
      <c r="I22" s="84">
        <v>65</v>
      </c>
      <c r="J22" s="100">
        <v>73</v>
      </c>
      <c r="K22" s="99">
        <f t="shared" si="5"/>
        <v>133</v>
      </c>
      <c r="L22" s="84">
        <v>77</v>
      </c>
      <c r="M22" s="100">
        <v>56</v>
      </c>
      <c r="N22" s="99">
        <f t="shared" si="6"/>
        <v>154</v>
      </c>
      <c r="O22" s="84">
        <v>63</v>
      </c>
      <c r="P22" s="100">
        <v>91</v>
      </c>
      <c r="Q22" s="99">
        <f t="shared" si="7"/>
        <v>188</v>
      </c>
      <c r="R22" s="84">
        <v>80</v>
      </c>
      <c r="S22" s="100">
        <v>108</v>
      </c>
      <c r="T22" s="99">
        <f t="shared" si="8"/>
        <v>196</v>
      </c>
      <c r="U22" s="84">
        <v>106</v>
      </c>
      <c r="V22" s="100">
        <v>90</v>
      </c>
      <c r="W22" s="99">
        <f t="shared" si="9"/>
        <v>250</v>
      </c>
      <c r="X22" s="84">
        <v>113</v>
      </c>
      <c r="Y22" s="100">
        <v>137</v>
      </c>
      <c r="Z22" s="99">
        <f t="shared" si="10"/>
        <v>242</v>
      </c>
      <c r="AA22" s="84">
        <v>104</v>
      </c>
      <c r="AB22" s="100">
        <v>138</v>
      </c>
      <c r="AC22" s="99">
        <f t="shared" si="11"/>
        <v>321</v>
      </c>
      <c r="AD22" s="84">
        <v>133</v>
      </c>
      <c r="AE22" s="100">
        <v>188</v>
      </c>
      <c r="AF22" s="99">
        <f t="shared" si="12"/>
        <v>335</v>
      </c>
      <c r="AG22" s="84">
        <v>145</v>
      </c>
      <c r="AH22" s="100">
        <v>190</v>
      </c>
      <c r="AI22" s="99">
        <f t="shared" si="13"/>
        <v>389</v>
      </c>
      <c r="AJ22" s="84">
        <v>171</v>
      </c>
      <c r="AK22" s="100">
        <v>218</v>
      </c>
      <c r="AL22" s="99">
        <f t="shared" si="14"/>
        <v>444</v>
      </c>
      <c r="AM22" s="84">
        <v>199</v>
      </c>
      <c r="AN22" s="100">
        <v>245</v>
      </c>
      <c r="AO22" s="99">
        <f t="shared" si="15"/>
        <v>375</v>
      </c>
      <c r="AP22" s="84">
        <v>177</v>
      </c>
      <c r="AQ22" s="100">
        <v>198</v>
      </c>
      <c r="AR22" s="99">
        <f t="shared" si="16"/>
        <v>318</v>
      </c>
      <c r="AS22" s="84">
        <v>154</v>
      </c>
      <c r="AT22" s="100">
        <v>164</v>
      </c>
    </row>
    <row r="23" spans="1:46" s="3" customFormat="1">
      <c r="A23" s="107" t="s">
        <v>149</v>
      </c>
      <c r="B23" s="272">
        <f t="shared" si="2"/>
        <v>56</v>
      </c>
      <c r="C23" s="269">
        <v>31</v>
      </c>
      <c r="D23" s="275">
        <v>25</v>
      </c>
      <c r="E23" s="99">
        <f t="shared" si="3"/>
        <v>67</v>
      </c>
      <c r="F23" s="84">
        <v>32</v>
      </c>
      <c r="G23" s="100">
        <v>35</v>
      </c>
      <c r="H23" s="99">
        <f t="shared" si="4"/>
        <v>74</v>
      </c>
      <c r="I23" s="84">
        <v>37</v>
      </c>
      <c r="J23" s="100">
        <v>37</v>
      </c>
      <c r="K23" s="99">
        <f t="shared" si="5"/>
        <v>79</v>
      </c>
      <c r="L23" s="84">
        <v>38</v>
      </c>
      <c r="M23" s="100">
        <v>41</v>
      </c>
      <c r="N23" s="99">
        <f t="shared" si="6"/>
        <v>72</v>
      </c>
      <c r="O23" s="84">
        <v>38</v>
      </c>
      <c r="P23" s="100">
        <v>34</v>
      </c>
      <c r="Q23" s="99">
        <f t="shared" si="7"/>
        <v>110</v>
      </c>
      <c r="R23" s="84">
        <v>47</v>
      </c>
      <c r="S23" s="100">
        <v>63</v>
      </c>
      <c r="T23" s="99">
        <f t="shared" si="8"/>
        <v>114</v>
      </c>
      <c r="U23" s="84">
        <v>45</v>
      </c>
      <c r="V23" s="100">
        <v>69</v>
      </c>
      <c r="W23" s="99">
        <f t="shared" si="9"/>
        <v>127</v>
      </c>
      <c r="X23" s="84">
        <v>63</v>
      </c>
      <c r="Y23" s="100">
        <v>64</v>
      </c>
      <c r="Z23" s="99">
        <f t="shared" si="10"/>
        <v>189</v>
      </c>
      <c r="AA23" s="84">
        <v>78</v>
      </c>
      <c r="AB23" s="100">
        <v>111</v>
      </c>
      <c r="AC23" s="99">
        <f t="shared" si="11"/>
        <v>182</v>
      </c>
      <c r="AD23" s="84">
        <v>81</v>
      </c>
      <c r="AE23" s="100">
        <v>101</v>
      </c>
      <c r="AF23" s="99">
        <f t="shared" si="12"/>
        <v>267</v>
      </c>
      <c r="AG23" s="84">
        <v>101</v>
      </c>
      <c r="AH23" s="100">
        <v>166</v>
      </c>
      <c r="AI23" s="99">
        <f t="shared" si="13"/>
        <v>275</v>
      </c>
      <c r="AJ23" s="84">
        <v>107</v>
      </c>
      <c r="AK23" s="100">
        <v>168</v>
      </c>
      <c r="AL23" s="99">
        <f t="shared" si="14"/>
        <v>320</v>
      </c>
      <c r="AM23" s="84">
        <v>129</v>
      </c>
      <c r="AN23" s="100">
        <v>191</v>
      </c>
      <c r="AO23" s="99">
        <f t="shared" si="15"/>
        <v>363</v>
      </c>
      <c r="AP23" s="84">
        <v>150</v>
      </c>
      <c r="AQ23" s="100">
        <v>213</v>
      </c>
      <c r="AR23" s="99">
        <f t="shared" si="16"/>
        <v>317</v>
      </c>
      <c r="AS23" s="84">
        <v>141</v>
      </c>
      <c r="AT23" s="100">
        <v>176</v>
      </c>
    </row>
    <row r="24" spans="1:46" s="3" customFormat="1">
      <c r="A24" s="107" t="s">
        <v>150</v>
      </c>
      <c r="B24" s="273"/>
      <c r="C24" s="270"/>
      <c r="D24" s="276"/>
      <c r="E24" s="99">
        <f t="shared" si="3"/>
        <v>21</v>
      </c>
      <c r="F24" s="84">
        <v>6</v>
      </c>
      <c r="G24" s="100">
        <v>15</v>
      </c>
      <c r="H24" s="99">
        <f t="shared" si="4"/>
        <v>20</v>
      </c>
      <c r="I24" s="84">
        <v>11</v>
      </c>
      <c r="J24" s="100">
        <v>9</v>
      </c>
      <c r="K24" s="99">
        <f t="shared" si="5"/>
        <v>35</v>
      </c>
      <c r="L24" s="84">
        <v>15</v>
      </c>
      <c r="M24" s="100">
        <v>20</v>
      </c>
      <c r="N24" s="99">
        <f t="shared" si="6"/>
        <v>49</v>
      </c>
      <c r="O24" s="84">
        <v>16</v>
      </c>
      <c r="P24" s="100">
        <v>33</v>
      </c>
      <c r="Q24" s="99">
        <f t="shared" si="7"/>
        <v>32</v>
      </c>
      <c r="R24" s="84">
        <v>14</v>
      </c>
      <c r="S24" s="100">
        <v>18</v>
      </c>
      <c r="T24" s="99">
        <f t="shared" si="8"/>
        <v>61</v>
      </c>
      <c r="U24" s="84">
        <v>20</v>
      </c>
      <c r="V24" s="100">
        <v>41</v>
      </c>
      <c r="W24" s="99">
        <f t="shared" si="9"/>
        <v>65</v>
      </c>
      <c r="X24" s="84">
        <v>21</v>
      </c>
      <c r="Y24" s="100">
        <v>44</v>
      </c>
      <c r="Z24" s="99">
        <f t="shared" si="10"/>
        <v>66</v>
      </c>
      <c r="AA24" s="84">
        <v>25</v>
      </c>
      <c r="AB24" s="100">
        <v>41</v>
      </c>
      <c r="AC24" s="99">
        <f t="shared" si="11"/>
        <v>98</v>
      </c>
      <c r="AD24" s="84">
        <v>38</v>
      </c>
      <c r="AE24" s="100">
        <v>60</v>
      </c>
      <c r="AF24" s="99">
        <f t="shared" si="12"/>
        <v>133</v>
      </c>
      <c r="AG24" s="84">
        <v>56</v>
      </c>
      <c r="AH24" s="100">
        <v>77</v>
      </c>
      <c r="AI24" s="99">
        <f t="shared" si="13"/>
        <v>171</v>
      </c>
      <c r="AJ24" s="84">
        <v>51</v>
      </c>
      <c r="AK24" s="100">
        <v>120</v>
      </c>
      <c r="AL24" s="99">
        <f t="shared" si="14"/>
        <v>209</v>
      </c>
      <c r="AM24" s="84">
        <v>80</v>
      </c>
      <c r="AN24" s="100">
        <v>129</v>
      </c>
      <c r="AO24" s="99">
        <f t="shared" si="15"/>
        <v>230</v>
      </c>
      <c r="AP24" s="84">
        <v>82</v>
      </c>
      <c r="AQ24" s="100">
        <v>148</v>
      </c>
      <c r="AR24" s="99">
        <f t="shared" si="16"/>
        <v>254</v>
      </c>
      <c r="AS24" s="84">
        <v>94</v>
      </c>
      <c r="AT24" s="100">
        <v>160</v>
      </c>
    </row>
    <row r="25" spans="1:46" s="3" customFormat="1">
      <c r="A25" s="107" t="s">
        <v>151</v>
      </c>
      <c r="B25" s="273"/>
      <c r="C25" s="270"/>
      <c r="D25" s="276"/>
      <c r="E25" s="99">
        <f t="shared" si="3"/>
        <v>4</v>
      </c>
      <c r="F25" s="84">
        <v>3</v>
      </c>
      <c r="G25" s="100">
        <v>1</v>
      </c>
      <c r="H25" s="99">
        <f t="shared" si="4"/>
        <v>2</v>
      </c>
      <c r="I25" s="84">
        <v>0</v>
      </c>
      <c r="J25" s="100">
        <v>2</v>
      </c>
      <c r="K25" s="99">
        <f t="shared" si="5"/>
        <v>7</v>
      </c>
      <c r="L25" s="84">
        <v>4</v>
      </c>
      <c r="M25" s="100">
        <v>3</v>
      </c>
      <c r="N25" s="99">
        <f t="shared" si="6"/>
        <v>7</v>
      </c>
      <c r="O25" s="84">
        <v>4</v>
      </c>
      <c r="P25" s="100">
        <v>3</v>
      </c>
      <c r="Q25" s="99">
        <f t="shared" si="7"/>
        <v>15</v>
      </c>
      <c r="R25" s="84">
        <v>3</v>
      </c>
      <c r="S25" s="100">
        <v>12</v>
      </c>
      <c r="T25" s="99">
        <f t="shared" si="8"/>
        <v>11</v>
      </c>
      <c r="U25" s="84">
        <v>2</v>
      </c>
      <c r="V25" s="100">
        <v>9</v>
      </c>
      <c r="W25" s="99">
        <f t="shared" si="9"/>
        <v>24</v>
      </c>
      <c r="X25" s="84">
        <v>5</v>
      </c>
      <c r="Y25" s="100">
        <v>19</v>
      </c>
      <c r="Z25" s="99">
        <f t="shared" si="10"/>
        <v>35</v>
      </c>
      <c r="AA25" s="84">
        <v>11</v>
      </c>
      <c r="AB25" s="100">
        <v>24</v>
      </c>
      <c r="AC25" s="99">
        <f t="shared" si="11"/>
        <v>33</v>
      </c>
      <c r="AD25" s="84">
        <v>9</v>
      </c>
      <c r="AE25" s="100">
        <v>24</v>
      </c>
      <c r="AF25" s="99">
        <f t="shared" si="12"/>
        <v>58</v>
      </c>
      <c r="AG25" s="84">
        <v>22</v>
      </c>
      <c r="AH25" s="100">
        <v>36</v>
      </c>
      <c r="AI25" s="99">
        <f t="shared" si="13"/>
        <v>76</v>
      </c>
      <c r="AJ25" s="84">
        <v>21</v>
      </c>
      <c r="AK25" s="100">
        <v>55</v>
      </c>
      <c r="AL25" s="99">
        <f t="shared" si="14"/>
        <v>99</v>
      </c>
      <c r="AM25" s="84">
        <v>23</v>
      </c>
      <c r="AN25" s="100">
        <v>76</v>
      </c>
      <c r="AO25" s="99">
        <f t="shared" si="15"/>
        <v>108</v>
      </c>
      <c r="AP25" s="84">
        <v>28</v>
      </c>
      <c r="AQ25" s="100">
        <v>80</v>
      </c>
      <c r="AR25" s="99">
        <f t="shared" si="16"/>
        <v>118</v>
      </c>
      <c r="AS25" s="84">
        <v>29</v>
      </c>
      <c r="AT25" s="100">
        <v>89</v>
      </c>
    </row>
    <row r="26" spans="1:46" s="3" customFormat="1">
      <c r="A26" s="107" t="s">
        <v>152</v>
      </c>
      <c r="B26" s="273"/>
      <c r="C26" s="270"/>
      <c r="D26" s="276"/>
      <c r="E26" s="99">
        <f t="shared" si="3"/>
        <v>0</v>
      </c>
      <c r="F26" s="84">
        <v>0</v>
      </c>
      <c r="G26" s="100">
        <v>0</v>
      </c>
      <c r="H26" s="99">
        <f t="shared" si="4"/>
        <v>1</v>
      </c>
      <c r="I26" s="84">
        <v>1</v>
      </c>
      <c r="J26" s="100">
        <v>0</v>
      </c>
      <c r="K26" s="99">
        <f t="shared" si="5"/>
        <v>0</v>
      </c>
      <c r="L26" s="84">
        <v>0</v>
      </c>
      <c r="M26" s="100">
        <v>0</v>
      </c>
      <c r="N26" s="99">
        <f t="shared" si="6"/>
        <v>2</v>
      </c>
      <c r="O26" s="84">
        <v>2</v>
      </c>
      <c r="P26" s="100">
        <v>0</v>
      </c>
      <c r="Q26" s="99">
        <f t="shared" si="7"/>
        <v>0</v>
      </c>
      <c r="R26" s="84">
        <v>0</v>
      </c>
      <c r="S26" s="100">
        <v>0</v>
      </c>
      <c r="T26" s="99">
        <f t="shared" si="8"/>
        <v>4</v>
      </c>
      <c r="U26" s="84">
        <v>0</v>
      </c>
      <c r="V26" s="100">
        <v>4</v>
      </c>
      <c r="W26" s="99">
        <f t="shared" si="9"/>
        <v>4</v>
      </c>
      <c r="X26" s="84">
        <v>1</v>
      </c>
      <c r="Y26" s="100">
        <v>3</v>
      </c>
      <c r="Z26" s="99">
        <f t="shared" si="10"/>
        <v>2</v>
      </c>
      <c r="AA26" s="84">
        <v>0</v>
      </c>
      <c r="AB26" s="100">
        <v>2</v>
      </c>
      <c r="AC26" s="99">
        <f t="shared" si="11"/>
        <v>9</v>
      </c>
      <c r="AD26" s="84">
        <v>2</v>
      </c>
      <c r="AE26" s="100">
        <v>7</v>
      </c>
      <c r="AF26" s="99">
        <f t="shared" si="12"/>
        <v>12</v>
      </c>
      <c r="AG26" s="84">
        <v>2</v>
      </c>
      <c r="AH26" s="100">
        <v>10</v>
      </c>
      <c r="AI26" s="99">
        <f t="shared" si="13"/>
        <v>21</v>
      </c>
      <c r="AJ26" s="84">
        <v>3</v>
      </c>
      <c r="AK26" s="100">
        <v>18</v>
      </c>
      <c r="AL26" s="99">
        <f t="shared" si="14"/>
        <v>31</v>
      </c>
      <c r="AM26" s="84">
        <v>5</v>
      </c>
      <c r="AN26" s="100">
        <v>26</v>
      </c>
      <c r="AO26" s="99">
        <f t="shared" si="15"/>
        <v>33</v>
      </c>
      <c r="AP26" s="84">
        <v>6</v>
      </c>
      <c r="AQ26" s="100">
        <v>27</v>
      </c>
      <c r="AR26" s="99">
        <f t="shared" si="16"/>
        <v>41</v>
      </c>
      <c r="AS26" s="84">
        <v>8</v>
      </c>
      <c r="AT26" s="100">
        <v>33</v>
      </c>
    </row>
    <row r="27" spans="1:46" s="3" customFormat="1">
      <c r="A27" s="107" t="s">
        <v>153</v>
      </c>
      <c r="B27" s="274"/>
      <c r="C27" s="271"/>
      <c r="D27" s="277"/>
      <c r="E27" s="99">
        <f t="shared" si="3"/>
        <v>0</v>
      </c>
      <c r="F27" s="84">
        <v>0</v>
      </c>
      <c r="G27" s="100">
        <v>0</v>
      </c>
      <c r="H27" s="99">
        <f t="shared" si="4"/>
        <v>0</v>
      </c>
      <c r="I27" s="84">
        <v>0</v>
      </c>
      <c r="J27" s="100">
        <v>0</v>
      </c>
      <c r="K27" s="99">
        <f t="shared" si="5"/>
        <v>0</v>
      </c>
      <c r="L27" s="101">
        <v>0</v>
      </c>
      <c r="M27" s="100">
        <v>0</v>
      </c>
      <c r="N27" s="99">
        <f t="shared" si="6"/>
        <v>0</v>
      </c>
      <c r="O27" s="84">
        <v>0</v>
      </c>
      <c r="P27" s="100">
        <v>0</v>
      </c>
      <c r="Q27" s="99">
        <f t="shared" si="7"/>
        <v>0</v>
      </c>
      <c r="R27" s="84">
        <v>0</v>
      </c>
      <c r="S27" s="100">
        <v>0</v>
      </c>
      <c r="T27" s="99">
        <f t="shared" si="8"/>
        <v>0</v>
      </c>
      <c r="U27" s="84">
        <v>0</v>
      </c>
      <c r="V27" s="100">
        <v>0</v>
      </c>
      <c r="W27" s="99">
        <f t="shared" si="9"/>
        <v>0</v>
      </c>
      <c r="X27" s="84">
        <v>0</v>
      </c>
      <c r="Y27" s="100">
        <v>0</v>
      </c>
      <c r="Z27" s="99">
        <f t="shared" si="10"/>
        <v>2</v>
      </c>
      <c r="AA27" s="84">
        <v>1</v>
      </c>
      <c r="AB27" s="100">
        <v>1</v>
      </c>
      <c r="AC27" s="99">
        <f t="shared" si="11"/>
        <v>2</v>
      </c>
      <c r="AD27" s="84">
        <v>0</v>
      </c>
      <c r="AE27" s="100">
        <v>2</v>
      </c>
      <c r="AF27" s="99">
        <f t="shared" si="12"/>
        <v>1</v>
      </c>
      <c r="AG27" s="84">
        <v>0</v>
      </c>
      <c r="AH27" s="100">
        <v>1</v>
      </c>
      <c r="AI27" s="99">
        <f t="shared" si="13"/>
        <v>0</v>
      </c>
      <c r="AJ27" s="84">
        <v>0</v>
      </c>
      <c r="AK27" s="100">
        <v>0</v>
      </c>
      <c r="AL27" s="99">
        <f t="shared" si="14"/>
        <v>4</v>
      </c>
      <c r="AM27" s="84">
        <v>0</v>
      </c>
      <c r="AN27" s="100">
        <v>4</v>
      </c>
      <c r="AO27" s="99">
        <f t="shared" si="15"/>
        <v>8</v>
      </c>
      <c r="AP27" s="84">
        <v>0</v>
      </c>
      <c r="AQ27" s="100">
        <v>8</v>
      </c>
      <c r="AR27" s="99">
        <f t="shared" si="16"/>
        <v>7</v>
      </c>
      <c r="AS27" s="84">
        <v>2</v>
      </c>
      <c r="AT27" s="100">
        <v>5</v>
      </c>
    </row>
    <row r="28" spans="1:46" s="3" customFormat="1">
      <c r="A28" s="108" t="s">
        <v>154</v>
      </c>
      <c r="B28" s="102">
        <f>SUM(C28:D28)</f>
        <v>0</v>
      </c>
      <c r="C28" s="103">
        <v>0</v>
      </c>
      <c r="D28" s="104">
        <v>0</v>
      </c>
      <c r="E28" s="102">
        <f t="shared" si="3"/>
        <v>0</v>
      </c>
      <c r="F28" s="103">
        <v>0</v>
      </c>
      <c r="G28" s="104">
        <v>0</v>
      </c>
      <c r="H28" s="102">
        <f t="shared" si="4"/>
        <v>0</v>
      </c>
      <c r="I28" s="105">
        <v>0</v>
      </c>
      <c r="J28" s="104">
        <v>0</v>
      </c>
      <c r="K28" s="102">
        <f t="shared" si="5"/>
        <v>0</v>
      </c>
      <c r="L28" s="103">
        <v>0</v>
      </c>
      <c r="M28" s="104">
        <v>0</v>
      </c>
      <c r="N28" s="102">
        <f t="shared" si="6"/>
        <v>0</v>
      </c>
      <c r="O28" s="103">
        <v>0</v>
      </c>
      <c r="P28" s="104">
        <v>0</v>
      </c>
      <c r="Q28" s="102">
        <f t="shared" si="7"/>
        <v>0</v>
      </c>
      <c r="R28" s="103">
        <v>0</v>
      </c>
      <c r="S28" s="104">
        <v>0</v>
      </c>
      <c r="T28" s="102">
        <f t="shared" si="8"/>
        <v>0</v>
      </c>
      <c r="U28" s="103">
        <v>0</v>
      </c>
      <c r="V28" s="104">
        <v>0</v>
      </c>
      <c r="W28" s="102">
        <f t="shared" si="9"/>
        <v>4</v>
      </c>
      <c r="X28" s="103">
        <v>0</v>
      </c>
      <c r="Y28" s="104">
        <v>4</v>
      </c>
      <c r="Z28" s="102">
        <f t="shared" si="10"/>
        <v>3</v>
      </c>
      <c r="AA28" s="103">
        <v>2</v>
      </c>
      <c r="AB28" s="104">
        <v>1</v>
      </c>
      <c r="AC28" s="102">
        <f t="shared" si="11"/>
        <v>0</v>
      </c>
      <c r="AD28" s="103">
        <v>0</v>
      </c>
      <c r="AE28" s="104">
        <v>0</v>
      </c>
      <c r="AF28" s="102">
        <f t="shared" si="12"/>
        <v>9</v>
      </c>
      <c r="AG28" s="103">
        <v>5</v>
      </c>
      <c r="AH28" s="104">
        <v>4</v>
      </c>
      <c r="AI28" s="102">
        <f t="shared" si="13"/>
        <v>0</v>
      </c>
      <c r="AJ28" s="103">
        <v>0</v>
      </c>
      <c r="AK28" s="104">
        <v>0</v>
      </c>
      <c r="AL28" s="102">
        <f t="shared" si="14"/>
        <v>0</v>
      </c>
      <c r="AM28" s="103">
        <v>0</v>
      </c>
      <c r="AN28" s="104">
        <v>0</v>
      </c>
      <c r="AO28" s="102">
        <f t="shared" si="15"/>
        <v>0</v>
      </c>
      <c r="AP28" s="103">
        <v>0</v>
      </c>
      <c r="AQ28" s="104">
        <v>0</v>
      </c>
      <c r="AR28" s="102">
        <f t="shared" si="16"/>
        <v>1</v>
      </c>
      <c r="AS28" s="103">
        <v>1</v>
      </c>
      <c r="AT28" s="104">
        <v>0</v>
      </c>
    </row>
  </sheetData>
  <mergeCells count="19">
    <mergeCell ref="AF3:AH3"/>
    <mergeCell ref="AI3:AK3"/>
    <mergeCell ref="AL3:AN3"/>
    <mergeCell ref="AO3:AQ3"/>
    <mergeCell ref="AR3:AT3"/>
    <mergeCell ref="C23:C27"/>
    <mergeCell ref="B23:B27"/>
    <mergeCell ref="D23:D27"/>
    <mergeCell ref="AC3:AE3"/>
    <mergeCell ref="N3:P3"/>
    <mergeCell ref="Q3:S3"/>
    <mergeCell ref="T3:V3"/>
    <mergeCell ref="W3:Y3"/>
    <mergeCell ref="Z3:AB3"/>
    <mergeCell ref="A3:A4"/>
    <mergeCell ref="B3:D3"/>
    <mergeCell ref="E3:G3"/>
    <mergeCell ref="H3:J3"/>
    <mergeCell ref="K3:M3"/>
  </mergeCells>
  <phoneticPr fontId="2"/>
  <conditionalFormatting sqref="A7:AT28">
    <cfRule type="expression" dxfId="7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5" fitToWidth="0" orientation="landscape" r:id="rId1"/>
  <colBreaks count="3" manualBreakCount="3">
    <brk id="13" max="1048575" man="1"/>
    <brk id="25" max="1048575" man="1"/>
    <brk id="37" max="1048575" man="1"/>
  </col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I22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V6" sqref="V6"/>
    </sheetView>
  </sheetViews>
  <sheetFormatPr defaultRowHeight="18.75"/>
  <cols>
    <col min="1" max="1" width="25.5" style="8" bestFit="1" customWidth="1"/>
    <col min="2" max="4" width="9" style="8"/>
    <col min="5" max="5" width="9" style="18"/>
    <col min="6" max="8" width="9" style="8"/>
    <col min="9" max="9" width="9" style="18"/>
    <col min="10" max="12" width="9" style="8"/>
    <col min="13" max="13" width="9" style="18"/>
    <col min="14" max="16" width="9" style="8"/>
    <col min="17" max="17" width="9" style="18"/>
    <col min="18" max="20" width="9" style="8"/>
    <col min="21" max="21" width="9" style="18"/>
    <col min="22" max="24" width="9" style="8"/>
    <col min="25" max="25" width="9" style="18"/>
    <col min="26" max="28" width="9" style="8"/>
    <col min="29" max="29" width="9" style="18"/>
    <col min="30" max="32" width="9" style="8"/>
    <col min="33" max="33" width="9" style="18"/>
    <col min="34" max="35" width="9" style="8"/>
    <col min="36" max="36" width="9.375" style="8" bestFit="1" customWidth="1"/>
    <col min="37" max="37" width="9" style="18"/>
    <col min="38" max="40" width="9" style="8"/>
    <col min="41" max="41" width="9" style="18"/>
    <col min="42" max="44" width="9" style="8"/>
    <col min="45" max="45" width="9" style="18"/>
    <col min="46" max="48" width="9" style="8"/>
    <col min="49" max="49" width="9" style="18"/>
    <col min="50" max="52" width="9" style="8"/>
    <col min="53" max="53" width="9" style="18"/>
    <col min="54" max="56" width="9" style="8"/>
    <col min="57" max="57" width="9" style="18"/>
    <col min="58" max="60" width="9" style="8"/>
    <col min="61" max="61" width="9" style="18"/>
    <col min="62" max="16384" width="9" style="8"/>
  </cols>
  <sheetData>
    <row r="1" spans="1:61">
      <c r="B1" s="8" t="s">
        <v>100</v>
      </c>
    </row>
    <row r="2" spans="1:61">
      <c r="B2" s="8" t="s">
        <v>167</v>
      </c>
    </row>
    <row r="3" spans="1:61">
      <c r="A3" s="281" t="s">
        <v>9</v>
      </c>
      <c r="B3" s="278" t="s">
        <v>130</v>
      </c>
      <c r="C3" s="279"/>
      <c r="D3" s="279"/>
      <c r="E3" s="280"/>
      <c r="F3" s="278" t="s">
        <v>131</v>
      </c>
      <c r="G3" s="279"/>
      <c r="H3" s="279"/>
      <c r="I3" s="280"/>
      <c r="J3" s="278" t="s">
        <v>132</v>
      </c>
      <c r="K3" s="279"/>
      <c r="L3" s="279"/>
      <c r="M3" s="280"/>
      <c r="N3" s="278" t="s">
        <v>155</v>
      </c>
      <c r="O3" s="279"/>
      <c r="P3" s="279"/>
      <c r="Q3" s="280"/>
      <c r="R3" s="278" t="s">
        <v>156</v>
      </c>
      <c r="S3" s="279"/>
      <c r="T3" s="279"/>
      <c r="U3" s="280"/>
      <c r="V3" s="278" t="s">
        <v>157</v>
      </c>
      <c r="W3" s="279"/>
      <c r="X3" s="279"/>
      <c r="Y3" s="280"/>
      <c r="Z3" s="278" t="s">
        <v>158</v>
      </c>
      <c r="AA3" s="279"/>
      <c r="AB3" s="279"/>
      <c r="AC3" s="280"/>
      <c r="AD3" s="278" t="s">
        <v>159</v>
      </c>
      <c r="AE3" s="279"/>
      <c r="AF3" s="279"/>
      <c r="AG3" s="280"/>
      <c r="AH3" s="278" t="s">
        <v>129</v>
      </c>
      <c r="AI3" s="279"/>
      <c r="AJ3" s="279"/>
      <c r="AK3" s="280"/>
      <c r="AL3" s="278" t="s">
        <v>160</v>
      </c>
      <c r="AM3" s="279"/>
      <c r="AN3" s="279"/>
      <c r="AO3" s="280"/>
      <c r="AP3" s="278" t="s">
        <v>161</v>
      </c>
      <c r="AQ3" s="279"/>
      <c r="AR3" s="279"/>
      <c r="AS3" s="280"/>
      <c r="AT3" s="278" t="s">
        <v>162</v>
      </c>
      <c r="AU3" s="279"/>
      <c r="AV3" s="279"/>
      <c r="AW3" s="280"/>
      <c r="AX3" s="278" t="s">
        <v>163</v>
      </c>
      <c r="AY3" s="279"/>
      <c r="AZ3" s="279"/>
      <c r="BA3" s="280"/>
      <c r="BB3" s="278" t="s">
        <v>164</v>
      </c>
      <c r="BC3" s="279"/>
      <c r="BD3" s="279"/>
      <c r="BE3" s="280"/>
      <c r="BF3" s="278" t="s">
        <v>165</v>
      </c>
      <c r="BG3" s="279"/>
      <c r="BH3" s="279"/>
      <c r="BI3" s="280"/>
    </row>
    <row r="4" spans="1:61">
      <c r="A4" s="281"/>
      <c r="B4" s="113" t="s">
        <v>11</v>
      </c>
      <c r="C4" s="114" t="s">
        <v>12</v>
      </c>
      <c r="D4" s="114" t="s">
        <v>13</v>
      </c>
      <c r="E4" s="115" t="s">
        <v>168</v>
      </c>
      <c r="F4" s="113" t="s">
        <v>11</v>
      </c>
      <c r="G4" s="114" t="s">
        <v>12</v>
      </c>
      <c r="H4" s="114" t="s">
        <v>13</v>
      </c>
      <c r="I4" s="115" t="s">
        <v>168</v>
      </c>
      <c r="J4" s="113" t="s">
        <v>11</v>
      </c>
      <c r="K4" s="114" t="s">
        <v>12</v>
      </c>
      <c r="L4" s="114" t="s">
        <v>13</v>
      </c>
      <c r="M4" s="115" t="s">
        <v>168</v>
      </c>
      <c r="N4" s="113" t="s">
        <v>11</v>
      </c>
      <c r="O4" s="114" t="s">
        <v>12</v>
      </c>
      <c r="P4" s="114" t="s">
        <v>13</v>
      </c>
      <c r="Q4" s="115" t="s">
        <v>168</v>
      </c>
      <c r="R4" s="113" t="s">
        <v>11</v>
      </c>
      <c r="S4" s="114" t="s">
        <v>12</v>
      </c>
      <c r="T4" s="114" t="s">
        <v>13</v>
      </c>
      <c r="U4" s="115" t="s">
        <v>168</v>
      </c>
      <c r="V4" s="113" t="s">
        <v>11</v>
      </c>
      <c r="W4" s="114" t="s">
        <v>12</v>
      </c>
      <c r="X4" s="114" t="s">
        <v>13</v>
      </c>
      <c r="Y4" s="115" t="s">
        <v>168</v>
      </c>
      <c r="Z4" s="113" t="s">
        <v>11</v>
      </c>
      <c r="AA4" s="114" t="s">
        <v>12</v>
      </c>
      <c r="AB4" s="114" t="s">
        <v>13</v>
      </c>
      <c r="AC4" s="115" t="s">
        <v>168</v>
      </c>
      <c r="AD4" s="113" t="s">
        <v>11</v>
      </c>
      <c r="AE4" s="114" t="s">
        <v>12</v>
      </c>
      <c r="AF4" s="114" t="s">
        <v>13</v>
      </c>
      <c r="AG4" s="115" t="s">
        <v>168</v>
      </c>
      <c r="AH4" s="113" t="s">
        <v>11</v>
      </c>
      <c r="AI4" s="114" t="s">
        <v>12</v>
      </c>
      <c r="AJ4" s="114" t="s">
        <v>13</v>
      </c>
      <c r="AK4" s="115" t="s">
        <v>168</v>
      </c>
      <c r="AL4" s="113" t="s">
        <v>11</v>
      </c>
      <c r="AM4" s="114" t="s">
        <v>12</v>
      </c>
      <c r="AN4" s="114" t="s">
        <v>13</v>
      </c>
      <c r="AO4" s="115" t="s">
        <v>168</v>
      </c>
      <c r="AP4" s="113" t="s">
        <v>11</v>
      </c>
      <c r="AQ4" s="114" t="s">
        <v>12</v>
      </c>
      <c r="AR4" s="114" t="s">
        <v>13</v>
      </c>
      <c r="AS4" s="115" t="s">
        <v>168</v>
      </c>
      <c r="AT4" s="113" t="s">
        <v>11</v>
      </c>
      <c r="AU4" s="114" t="s">
        <v>12</v>
      </c>
      <c r="AV4" s="114" t="s">
        <v>13</v>
      </c>
      <c r="AW4" s="115" t="s">
        <v>168</v>
      </c>
      <c r="AX4" s="113" t="s">
        <v>11</v>
      </c>
      <c r="AY4" s="114" t="s">
        <v>12</v>
      </c>
      <c r="AZ4" s="114" t="s">
        <v>13</v>
      </c>
      <c r="BA4" s="115" t="s">
        <v>168</v>
      </c>
      <c r="BB4" s="113" t="s">
        <v>11</v>
      </c>
      <c r="BC4" s="114" t="s">
        <v>12</v>
      </c>
      <c r="BD4" s="114" t="s">
        <v>13</v>
      </c>
      <c r="BE4" s="115" t="s">
        <v>168</v>
      </c>
      <c r="BF4" s="113" t="s">
        <v>11</v>
      </c>
      <c r="BG4" s="114" t="s">
        <v>12</v>
      </c>
      <c r="BH4" s="114" t="s">
        <v>13</v>
      </c>
      <c r="BI4" s="115" t="s">
        <v>168</v>
      </c>
    </row>
    <row r="5" spans="1:61">
      <c r="A5" s="14"/>
      <c r="B5" s="46" t="s">
        <v>115</v>
      </c>
      <c r="C5" s="53" t="s">
        <v>115</v>
      </c>
      <c r="D5" s="53" t="s">
        <v>115</v>
      </c>
      <c r="E5" s="54" t="s">
        <v>104</v>
      </c>
      <c r="F5" s="46" t="s">
        <v>115</v>
      </c>
      <c r="G5" s="53" t="s">
        <v>115</v>
      </c>
      <c r="H5" s="53" t="s">
        <v>115</v>
      </c>
      <c r="I5" s="54" t="s">
        <v>104</v>
      </c>
      <c r="J5" s="46" t="s">
        <v>115</v>
      </c>
      <c r="K5" s="53" t="s">
        <v>115</v>
      </c>
      <c r="L5" s="53" t="s">
        <v>115</v>
      </c>
      <c r="M5" s="54" t="s">
        <v>104</v>
      </c>
      <c r="N5" s="46" t="s">
        <v>115</v>
      </c>
      <c r="O5" s="53" t="s">
        <v>115</v>
      </c>
      <c r="P5" s="53" t="s">
        <v>115</v>
      </c>
      <c r="Q5" s="54" t="s">
        <v>104</v>
      </c>
      <c r="R5" s="46" t="s">
        <v>115</v>
      </c>
      <c r="S5" s="53" t="s">
        <v>115</v>
      </c>
      <c r="T5" s="53" t="s">
        <v>115</v>
      </c>
      <c r="U5" s="54" t="s">
        <v>104</v>
      </c>
      <c r="V5" s="46" t="s">
        <v>115</v>
      </c>
      <c r="W5" s="53" t="s">
        <v>115</v>
      </c>
      <c r="X5" s="53" t="s">
        <v>115</v>
      </c>
      <c r="Y5" s="54" t="s">
        <v>104</v>
      </c>
      <c r="Z5" s="46" t="s">
        <v>115</v>
      </c>
      <c r="AA5" s="53" t="s">
        <v>115</v>
      </c>
      <c r="AB5" s="53" t="s">
        <v>115</v>
      </c>
      <c r="AC5" s="54" t="s">
        <v>104</v>
      </c>
      <c r="AD5" s="46" t="s">
        <v>115</v>
      </c>
      <c r="AE5" s="53" t="s">
        <v>115</v>
      </c>
      <c r="AF5" s="53" t="s">
        <v>115</v>
      </c>
      <c r="AG5" s="54" t="s">
        <v>104</v>
      </c>
      <c r="AH5" s="46" t="s">
        <v>115</v>
      </c>
      <c r="AI5" s="53" t="s">
        <v>115</v>
      </c>
      <c r="AJ5" s="53" t="s">
        <v>115</v>
      </c>
      <c r="AK5" s="54" t="s">
        <v>104</v>
      </c>
      <c r="AL5" s="46" t="s">
        <v>115</v>
      </c>
      <c r="AM5" s="53" t="s">
        <v>115</v>
      </c>
      <c r="AN5" s="53" t="s">
        <v>115</v>
      </c>
      <c r="AO5" s="54" t="s">
        <v>104</v>
      </c>
      <c r="AP5" s="46" t="s">
        <v>115</v>
      </c>
      <c r="AQ5" s="53" t="s">
        <v>115</v>
      </c>
      <c r="AR5" s="53" t="s">
        <v>115</v>
      </c>
      <c r="AS5" s="54" t="s">
        <v>104</v>
      </c>
      <c r="AT5" s="46" t="s">
        <v>115</v>
      </c>
      <c r="AU5" s="53" t="s">
        <v>115</v>
      </c>
      <c r="AV5" s="53" t="s">
        <v>115</v>
      </c>
      <c r="AW5" s="54" t="s">
        <v>104</v>
      </c>
      <c r="AX5" s="46" t="s">
        <v>115</v>
      </c>
      <c r="AY5" s="53" t="s">
        <v>115</v>
      </c>
      <c r="AZ5" s="53" t="s">
        <v>115</v>
      </c>
      <c r="BA5" s="54" t="s">
        <v>104</v>
      </c>
      <c r="BB5" s="46" t="s">
        <v>115</v>
      </c>
      <c r="BC5" s="53" t="s">
        <v>115</v>
      </c>
      <c r="BD5" s="53" t="s">
        <v>115</v>
      </c>
      <c r="BE5" s="54" t="s">
        <v>104</v>
      </c>
      <c r="BF5" s="46" t="s">
        <v>115</v>
      </c>
      <c r="BG5" s="53" t="s">
        <v>115</v>
      </c>
      <c r="BH5" s="53" t="s">
        <v>115</v>
      </c>
      <c r="BI5" s="54" t="s">
        <v>104</v>
      </c>
    </row>
    <row r="6" spans="1:61" s="16" customFormat="1">
      <c r="A6" s="109" t="s">
        <v>169</v>
      </c>
      <c r="B6" s="110">
        <f>B7+B11+B15+B22</f>
        <v>6670</v>
      </c>
      <c r="C6" s="111">
        <f>SUM(C7,C11,C15,C22)</f>
        <v>3887</v>
      </c>
      <c r="D6" s="111">
        <f>SUM(D7,D11,D15,D22)</f>
        <v>2783</v>
      </c>
      <c r="E6" s="112">
        <f>E7+E11+E15+E22</f>
        <v>100</v>
      </c>
      <c r="F6" s="110">
        <f t="shared" ref="F6:AT6" si="0">F7+F11+F15+F22</f>
        <v>7313</v>
      </c>
      <c r="G6" s="111">
        <f>SUM(G7,G11,G15,G22)</f>
        <v>4178</v>
      </c>
      <c r="H6" s="111">
        <f>SUM(H7,H11,H15,H22)</f>
        <v>3135</v>
      </c>
      <c r="I6" s="112">
        <f t="shared" si="0"/>
        <v>100</v>
      </c>
      <c r="J6" s="110">
        <f>J7+J11+J15+J22</f>
        <v>7170</v>
      </c>
      <c r="K6" s="111">
        <f>SUM(K7,K11,K15,K22)</f>
        <v>4195</v>
      </c>
      <c r="L6" s="111">
        <f>SUM(L7,L11,L15,L22)</f>
        <v>2975</v>
      </c>
      <c r="M6" s="112">
        <f t="shared" si="0"/>
        <v>100</v>
      </c>
      <c r="N6" s="110">
        <f t="shared" si="0"/>
        <v>6087</v>
      </c>
      <c r="O6" s="111">
        <f>SUM(O7,O11,O15,O22)</f>
        <v>3570</v>
      </c>
      <c r="P6" s="111">
        <f>SUM(P7,P11,P15,P22)</f>
        <v>2517</v>
      </c>
      <c r="Q6" s="112">
        <f t="shared" si="0"/>
        <v>100.00000000000001</v>
      </c>
      <c r="R6" s="110">
        <f t="shared" si="0"/>
        <v>5518</v>
      </c>
      <c r="S6" s="111">
        <f>SUM(S7,S11,S15,S22)</f>
        <v>3143</v>
      </c>
      <c r="T6" s="111">
        <f>SUM(T7,T11,T15,T22)</f>
        <v>2375</v>
      </c>
      <c r="U6" s="112">
        <f t="shared" si="0"/>
        <v>100</v>
      </c>
      <c r="V6" s="110">
        <f t="shared" si="0"/>
        <v>4983</v>
      </c>
      <c r="W6" s="111">
        <f>SUM(W7,W11,W15,W22)</f>
        <v>2852</v>
      </c>
      <c r="X6" s="111">
        <f>SUM(X7,X11,X15,X22)</f>
        <v>2131</v>
      </c>
      <c r="Y6" s="112">
        <f>Y7+Y11+Y15+Y22</f>
        <v>100</v>
      </c>
      <c r="Z6" s="110">
        <f t="shared" si="0"/>
        <v>4729</v>
      </c>
      <c r="AA6" s="111">
        <f>SUM(AA7,AA11,AA15,AA22)</f>
        <v>2709</v>
      </c>
      <c r="AB6" s="111">
        <f>SUM(AB7,AB11,AB15,AB22)</f>
        <v>2020</v>
      </c>
      <c r="AC6" s="112">
        <f t="shared" si="0"/>
        <v>100</v>
      </c>
      <c r="AD6" s="110">
        <f t="shared" si="0"/>
        <v>4710</v>
      </c>
      <c r="AE6" s="111">
        <f>SUM(AE7,AE11,AE15,AE22)</f>
        <v>2635</v>
      </c>
      <c r="AF6" s="111">
        <f>SUM(AF7,AF11,AF15,AF22)</f>
        <v>2075</v>
      </c>
      <c r="AG6" s="112">
        <f t="shared" si="0"/>
        <v>100</v>
      </c>
      <c r="AH6" s="110">
        <f t="shared" si="0"/>
        <v>4271</v>
      </c>
      <c r="AI6" s="111">
        <f>SUM(AI7,AI11,AI15,AI22)</f>
        <v>2396</v>
      </c>
      <c r="AJ6" s="111">
        <f>SUM(AJ7,AJ11,AJ15,AJ22)</f>
        <v>1875</v>
      </c>
      <c r="AK6" s="112">
        <f>AK7+AK11+AK15+AK22</f>
        <v>100</v>
      </c>
      <c r="AL6" s="110">
        <f t="shared" si="0"/>
        <v>4074</v>
      </c>
      <c r="AM6" s="111">
        <f>SUM(AM7,AM11,AM15,AM22)</f>
        <v>2276</v>
      </c>
      <c r="AN6" s="111">
        <f>SUM(AN7,AN11,AN15,AN22)</f>
        <v>1798</v>
      </c>
      <c r="AO6" s="112">
        <f t="shared" si="0"/>
        <v>100</v>
      </c>
      <c r="AP6" s="110">
        <f t="shared" si="0"/>
        <v>3653</v>
      </c>
      <c r="AQ6" s="111">
        <f>SUM(AQ7,AQ11,AQ15,AQ22)</f>
        <v>2012</v>
      </c>
      <c r="AR6" s="111">
        <f>SUM(AR7,AR11,AR15,AR22)</f>
        <v>1641</v>
      </c>
      <c r="AS6" s="112">
        <f t="shared" si="0"/>
        <v>100</v>
      </c>
      <c r="AT6" s="110">
        <f t="shared" si="0"/>
        <v>3411</v>
      </c>
      <c r="AU6" s="111">
        <f>SUM(AU7,AU11,AU15,AU22)</f>
        <v>1831</v>
      </c>
      <c r="AV6" s="111">
        <f>SUM(AV7,AV11,AV15,AV22)</f>
        <v>1580</v>
      </c>
      <c r="AW6" s="112">
        <f t="shared" ref="AW6:BI6" si="1">AW7+AW11+AW15+AW22</f>
        <v>100</v>
      </c>
      <c r="AX6" s="110">
        <f t="shared" si="1"/>
        <v>2988</v>
      </c>
      <c r="AY6" s="111">
        <f>SUM(AY7,AY11,AY15,AY22)</f>
        <v>1601</v>
      </c>
      <c r="AZ6" s="111">
        <f>SUM(AZ7,AZ11,AZ15,AZ22)</f>
        <v>1387</v>
      </c>
      <c r="BA6" s="112">
        <f t="shared" si="1"/>
        <v>100</v>
      </c>
      <c r="BB6" s="110">
        <f t="shared" si="1"/>
        <v>2767</v>
      </c>
      <c r="BC6" s="111">
        <f>SUM(BC7,BC11,BC15,BC22)</f>
        <v>1472</v>
      </c>
      <c r="BD6" s="111">
        <f>SUM(BD7,BD11,BD15,BD22)</f>
        <v>1295</v>
      </c>
      <c r="BE6" s="112">
        <f>BE7+BE11+BE15+BE22</f>
        <v>100</v>
      </c>
      <c r="BF6" s="110">
        <f t="shared" si="1"/>
        <v>2596</v>
      </c>
      <c r="BG6" s="111">
        <f>SUM(BG7,BG11,BG15,BG22)</f>
        <v>1376</v>
      </c>
      <c r="BH6" s="111">
        <f>SUM(BH7,BH11,BH15,BH22)</f>
        <v>1220</v>
      </c>
      <c r="BI6" s="112">
        <f t="shared" si="1"/>
        <v>100.00000000000001</v>
      </c>
    </row>
    <row r="7" spans="1:61" s="16" customFormat="1">
      <c r="A7" s="116" t="s">
        <v>170</v>
      </c>
      <c r="B7" s="117">
        <f>SUM(C7:D7)</f>
        <v>5229</v>
      </c>
      <c r="C7" s="118">
        <f>SUM(C8:C10)</f>
        <v>2823</v>
      </c>
      <c r="D7" s="118">
        <f>SUM(D8:D10)</f>
        <v>2406</v>
      </c>
      <c r="E7" s="119">
        <f>SUM(E8:E10)</f>
        <v>78.395802098950526</v>
      </c>
      <c r="F7" s="117">
        <f>SUM(G7:H7)</f>
        <v>5409</v>
      </c>
      <c r="G7" s="118">
        <f>SUM(G8:G10)</f>
        <v>2773</v>
      </c>
      <c r="H7" s="118">
        <f>SUM(H8:H10)</f>
        <v>2636</v>
      </c>
      <c r="I7" s="119">
        <f>SUM(I8:I10)</f>
        <v>73.964173389853684</v>
      </c>
      <c r="J7" s="117">
        <f>SUM(K7:L7)</f>
        <v>5070</v>
      </c>
      <c r="K7" s="118">
        <f>SUM(K8:K10)</f>
        <v>2632</v>
      </c>
      <c r="L7" s="118">
        <f>SUM(L8:L10)</f>
        <v>2438</v>
      </c>
      <c r="M7" s="119">
        <f>SUM(M8:M10)</f>
        <v>70.711297071129707</v>
      </c>
      <c r="N7" s="117">
        <f>SUM(O7:P7)</f>
        <v>3767</v>
      </c>
      <c r="O7" s="118">
        <f>SUM(O8:O10)</f>
        <v>1999</v>
      </c>
      <c r="P7" s="118">
        <f>SUM(P8:P10)</f>
        <v>1768</v>
      </c>
      <c r="Q7" s="119">
        <f>SUM(Q8:Q10)</f>
        <v>61.885986528667658</v>
      </c>
      <c r="R7" s="117">
        <f>SUM(S7:T7)</f>
        <v>3150</v>
      </c>
      <c r="S7" s="118">
        <f>SUM(S8:S10)</f>
        <v>1654</v>
      </c>
      <c r="T7" s="118">
        <f>SUM(T8:T10)</f>
        <v>1496</v>
      </c>
      <c r="U7" s="119">
        <f>SUM(U8:U10)</f>
        <v>57.085900688655308</v>
      </c>
      <c r="V7" s="117">
        <f>SUM(W7:X7)</f>
        <v>2710</v>
      </c>
      <c r="W7" s="118">
        <f>SUM(W8:W10)</f>
        <v>1419</v>
      </c>
      <c r="X7" s="118">
        <f>SUM(X8:X10)</f>
        <v>1291</v>
      </c>
      <c r="Y7" s="119">
        <f>SUM(Y8:Y10)</f>
        <v>54.384908689544446</v>
      </c>
      <c r="Z7" s="117">
        <f>SUM(AA7:AB7)</f>
        <v>2240</v>
      </c>
      <c r="AA7" s="118">
        <f>SUM(AA8:AA10)</f>
        <v>1201</v>
      </c>
      <c r="AB7" s="118">
        <f>SUM(AB8:AB10)</f>
        <v>1039</v>
      </c>
      <c r="AC7" s="119">
        <f>SUM(AC8:AC10)</f>
        <v>47.367308098963839</v>
      </c>
      <c r="AD7" s="117">
        <f>SUM(AE7:AF7)</f>
        <v>2154</v>
      </c>
      <c r="AE7" s="118">
        <f>SUM(AE8:AE10)</f>
        <v>1131</v>
      </c>
      <c r="AF7" s="118">
        <f>SUM(AF8:AF10)</f>
        <v>1023</v>
      </c>
      <c r="AG7" s="119">
        <f>SUM(AG8:AG10)</f>
        <v>45.732484076433124</v>
      </c>
      <c r="AH7" s="117">
        <f>SUM(AI7:AJ7)</f>
        <v>1831</v>
      </c>
      <c r="AI7" s="118">
        <f>SUM(AI8:AI10)</f>
        <v>985</v>
      </c>
      <c r="AJ7" s="118">
        <f>SUM(AJ8:AJ10)</f>
        <v>846</v>
      </c>
      <c r="AK7" s="119">
        <f>SUM(AK8:AK10)</f>
        <v>42.870522125965813</v>
      </c>
      <c r="AL7" s="117">
        <f>SUM(AM7:AN7)</f>
        <v>1463</v>
      </c>
      <c r="AM7" s="118">
        <f>SUM(AM8:AM10)</f>
        <v>792</v>
      </c>
      <c r="AN7" s="118">
        <f>SUM(AN8:AN10)</f>
        <v>671</v>
      </c>
      <c r="AO7" s="119">
        <f>SUM(AO8:AO10)</f>
        <v>35.9106529209622</v>
      </c>
      <c r="AP7" s="117">
        <f>SUM(AQ7:AR7)</f>
        <v>1244</v>
      </c>
      <c r="AQ7" s="118">
        <f>SUM(AQ8:AQ10)</f>
        <v>660</v>
      </c>
      <c r="AR7" s="118">
        <f>SUM(AR8:AR10)</f>
        <v>584</v>
      </c>
      <c r="AS7" s="119">
        <f>SUM(AS8:AS10)</f>
        <v>34.054202025732273</v>
      </c>
      <c r="AT7" s="117">
        <f>SUM(AU7:AV7)</f>
        <v>1097</v>
      </c>
      <c r="AU7" s="118">
        <f>SUM(AU8:AU10)</f>
        <v>603</v>
      </c>
      <c r="AV7" s="118">
        <f>SUM(AV8:AV10)</f>
        <v>494</v>
      </c>
      <c r="AW7" s="119">
        <f>SUM(AW8:AW10)</f>
        <v>32.160656698915275</v>
      </c>
      <c r="AX7" s="117">
        <f>SUM(AY7:AZ7)</f>
        <v>957</v>
      </c>
      <c r="AY7" s="118">
        <f>SUM(AY8:AY10)</f>
        <v>540</v>
      </c>
      <c r="AZ7" s="118">
        <f>SUM(AZ8:AZ10)</f>
        <v>417</v>
      </c>
      <c r="BA7" s="119">
        <f>SUM(BA8:BA10)</f>
        <v>32.028112449799195</v>
      </c>
      <c r="BB7" s="117">
        <f>SUM(BC7:BD7)</f>
        <v>836</v>
      </c>
      <c r="BC7" s="118">
        <f>SUM(BC8:BC10)</f>
        <v>491</v>
      </c>
      <c r="BD7" s="118">
        <f>SUM(BD8:BD10)</f>
        <v>345</v>
      </c>
      <c r="BE7" s="119">
        <f>SUM(BE8:BE10)</f>
        <v>30.213227322009399</v>
      </c>
      <c r="BF7" s="117">
        <f>SUM(BG7:BH7)</f>
        <v>812</v>
      </c>
      <c r="BG7" s="118">
        <f>SUM(BG8:BG10)</f>
        <v>459</v>
      </c>
      <c r="BH7" s="118">
        <f>SUM(BH8:BH10)</f>
        <v>353</v>
      </c>
      <c r="BI7" s="119">
        <f>SUM(BI8:BI10)</f>
        <v>31.278890600924502</v>
      </c>
    </row>
    <row r="8" spans="1:61" s="16" customFormat="1">
      <c r="A8" s="130" t="s">
        <v>174</v>
      </c>
      <c r="B8" s="127">
        <f>IF(SUM(C8:D8)=0,"-",SUM(C8:D8))</f>
        <v>4876</v>
      </c>
      <c r="C8" s="128">
        <v>2542</v>
      </c>
      <c r="D8" s="128">
        <v>2334</v>
      </c>
      <c r="E8" s="129">
        <f>B8/$B$6*100</f>
        <v>73.103448275862064</v>
      </c>
      <c r="F8" s="127">
        <f t="shared" ref="F8:F22" si="2">SUM(G8:H8)</f>
        <v>4960</v>
      </c>
      <c r="G8" s="128">
        <v>2452</v>
      </c>
      <c r="H8" s="128">
        <v>2508</v>
      </c>
      <c r="I8" s="129">
        <f>F8/$F$6*100</f>
        <v>67.824422261725687</v>
      </c>
      <c r="J8" s="127">
        <f t="shared" ref="J8:J22" si="3">SUM(K8:L8)</f>
        <v>4554</v>
      </c>
      <c r="K8" s="128">
        <v>2220</v>
      </c>
      <c r="L8" s="128">
        <v>2334</v>
      </c>
      <c r="M8" s="129">
        <f>J8/$J$6*100</f>
        <v>63.514644351464433</v>
      </c>
      <c r="N8" s="127">
        <f t="shared" ref="N8:N22" si="4">SUM(O8:P8)</f>
        <v>3190</v>
      </c>
      <c r="O8" s="128">
        <v>1582</v>
      </c>
      <c r="P8" s="128">
        <v>1608</v>
      </c>
      <c r="Q8" s="129">
        <f>N8/$N$6*100</f>
        <v>52.406768523081979</v>
      </c>
      <c r="R8" s="127">
        <f t="shared" ref="R8:R22" si="5">SUM(S8:T8)</f>
        <v>2549</v>
      </c>
      <c r="S8" s="128">
        <v>1254</v>
      </c>
      <c r="T8" s="128">
        <v>1295</v>
      </c>
      <c r="U8" s="129">
        <f>R8/$R$6*100</f>
        <v>46.194273287422973</v>
      </c>
      <c r="V8" s="127">
        <f t="shared" ref="V8:V22" si="6">SUM(W8:X8)</f>
        <v>1963</v>
      </c>
      <c r="W8" s="128">
        <v>1016</v>
      </c>
      <c r="X8" s="128">
        <v>947</v>
      </c>
      <c r="Y8" s="129">
        <f>V8/$V$6*100</f>
        <v>39.393939393939391</v>
      </c>
      <c r="Z8" s="127">
        <f t="shared" ref="Z8:Z22" si="7">SUM(AA8:AB8)</f>
        <v>1653</v>
      </c>
      <c r="AA8" s="128">
        <v>862</v>
      </c>
      <c r="AB8" s="128">
        <v>791</v>
      </c>
      <c r="AC8" s="129">
        <f>Z8/$Z$6*100</f>
        <v>34.954535842672868</v>
      </c>
      <c r="AD8" s="127">
        <f t="shared" ref="AD8:AD22" si="8">SUM(AE8:AF8)</f>
        <v>1585</v>
      </c>
      <c r="AE8" s="128">
        <v>807</v>
      </c>
      <c r="AF8" s="128">
        <v>778</v>
      </c>
      <c r="AG8" s="129">
        <f>AD8/$AD$6*100</f>
        <v>33.651804670912952</v>
      </c>
      <c r="AH8" s="127">
        <f t="shared" ref="AH8:AH22" si="9">SUM(AI8:AJ8)</f>
        <v>1266</v>
      </c>
      <c r="AI8" s="128">
        <v>670</v>
      </c>
      <c r="AJ8" s="128">
        <v>596</v>
      </c>
      <c r="AK8" s="129">
        <f>AH8/$AH$6*100</f>
        <v>29.641770077265278</v>
      </c>
      <c r="AL8" s="127">
        <f t="shared" ref="AL8:AL22" si="10">SUM(AM8:AN8)</f>
        <v>983</v>
      </c>
      <c r="AM8" s="128">
        <v>532</v>
      </c>
      <c r="AN8" s="128">
        <v>451</v>
      </c>
      <c r="AO8" s="129">
        <f>AL8/$AL$6*100</f>
        <v>24.128620520373097</v>
      </c>
      <c r="AP8" s="127">
        <f t="shared" ref="AP8:AP22" si="11">SUM(AQ8:AR8)</f>
        <v>793</v>
      </c>
      <c r="AQ8" s="128">
        <v>422</v>
      </c>
      <c r="AR8" s="128">
        <v>371</v>
      </c>
      <c r="AS8" s="129">
        <f>AP8/$AP$6*100</f>
        <v>21.708185053380781</v>
      </c>
      <c r="AT8" s="127">
        <f t="shared" ref="AT8:AT22" si="12">SUM(AU8:AV8)</f>
        <v>683</v>
      </c>
      <c r="AU8" s="128">
        <v>376</v>
      </c>
      <c r="AV8" s="128">
        <v>307</v>
      </c>
      <c r="AW8" s="129">
        <f>AT8/$AT$6*100</f>
        <v>20.023453532688361</v>
      </c>
      <c r="AX8" s="127">
        <f t="shared" ref="AX8:AX22" si="13">SUM(AY8:AZ8)</f>
        <v>572</v>
      </c>
      <c r="AY8" s="128">
        <v>339</v>
      </c>
      <c r="AZ8" s="128">
        <v>233</v>
      </c>
      <c r="BA8" s="129">
        <f>AX8/$AX$6*100</f>
        <v>19.143239625167336</v>
      </c>
      <c r="BB8" s="127">
        <f t="shared" ref="BB8:BB22" si="14">SUM(BC8:BD8)</f>
        <v>480</v>
      </c>
      <c r="BC8" s="128">
        <v>294</v>
      </c>
      <c r="BD8" s="128">
        <v>186</v>
      </c>
      <c r="BE8" s="129">
        <f>BB8/$BB$6*100</f>
        <v>17.34730755330683</v>
      </c>
      <c r="BF8" s="127">
        <f t="shared" ref="BF8:BF22" si="15">SUM(BG8:BH8)</f>
        <v>442</v>
      </c>
      <c r="BG8" s="128">
        <v>257</v>
      </c>
      <c r="BH8" s="128">
        <v>185</v>
      </c>
      <c r="BI8" s="129">
        <f>BF8/$BF$6*100</f>
        <v>17.026194144838215</v>
      </c>
    </row>
    <row r="9" spans="1:61" s="16" customFormat="1">
      <c r="A9" s="131" t="s">
        <v>175</v>
      </c>
      <c r="B9" s="127">
        <f t="shared" ref="B9:B10" si="16">IF(SUM(C9:D9)=0,"-",SUM(C9:D9))</f>
        <v>167</v>
      </c>
      <c r="C9" s="128">
        <v>135</v>
      </c>
      <c r="D9" s="128">
        <v>32</v>
      </c>
      <c r="E9" s="129">
        <f t="shared" ref="E9:E10" si="17">B9/$B$6*100</f>
        <v>2.5037481259370313</v>
      </c>
      <c r="F9" s="127">
        <f t="shared" si="2"/>
        <v>190</v>
      </c>
      <c r="G9" s="128">
        <v>146</v>
      </c>
      <c r="H9" s="128">
        <v>44</v>
      </c>
      <c r="I9" s="129">
        <f t="shared" ref="I9:I10" si="18">F9/$F$6*100</f>
        <v>2.5981129495419117</v>
      </c>
      <c r="J9" s="127">
        <f t="shared" si="3"/>
        <v>225</v>
      </c>
      <c r="K9" s="128">
        <v>181</v>
      </c>
      <c r="L9" s="128">
        <v>44</v>
      </c>
      <c r="M9" s="129">
        <f t="shared" ref="M9:M10" si="19">J9/$J$6*100</f>
        <v>3.1380753138075312</v>
      </c>
      <c r="N9" s="127">
        <f t="shared" si="4"/>
        <v>320</v>
      </c>
      <c r="O9" s="128">
        <v>247</v>
      </c>
      <c r="P9" s="128">
        <v>73</v>
      </c>
      <c r="Q9" s="129">
        <f t="shared" ref="Q9:Q10" si="20">N9/$N$6*100</f>
        <v>5.2571053063906685</v>
      </c>
      <c r="R9" s="127">
        <f t="shared" si="5"/>
        <v>294</v>
      </c>
      <c r="S9" s="128">
        <v>230</v>
      </c>
      <c r="T9" s="128">
        <v>64</v>
      </c>
      <c r="U9" s="129">
        <f t="shared" ref="U9:U10" si="21">R9/$R$6*100</f>
        <v>5.3280173976078284</v>
      </c>
      <c r="V9" s="127">
        <f t="shared" si="6"/>
        <v>242</v>
      </c>
      <c r="W9" s="128">
        <v>197</v>
      </c>
      <c r="X9" s="128">
        <v>45</v>
      </c>
      <c r="Y9" s="129">
        <f t="shared" ref="Y9:Y10" si="22">V9/$V$6*100</f>
        <v>4.8565121412803531</v>
      </c>
      <c r="Z9" s="127">
        <f t="shared" si="7"/>
        <v>183</v>
      </c>
      <c r="AA9" s="128">
        <v>153</v>
      </c>
      <c r="AB9" s="128">
        <v>30</v>
      </c>
      <c r="AC9" s="129">
        <f t="shared" ref="AC9:AC10" si="23">Z9/$Z$6*100</f>
        <v>3.8697399027278494</v>
      </c>
      <c r="AD9" s="127">
        <f t="shared" si="8"/>
        <v>170</v>
      </c>
      <c r="AE9" s="128">
        <v>148</v>
      </c>
      <c r="AF9" s="128">
        <v>22</v>
      </c>
      <c r="AG9" s="129">
        <f t="shared" ref="AG9:AG10" si="24">AD9/$AD$6*100</f>
        <v>3.6093418259023355</v>
      </c>
      <c r="AH9" s="127">
        <f t="shared" si="9"/>
        <v>128</v>
      </c>
      <c r="AI9" s="128">
        <v>113</v>
      </c>
      <c r="AJ9" s="128">
        <v>15</v>
      </c>
      <c r="AK9" s="129">
        <f t="shared" ref="AK9:AK10" si="25">AH9/$AH$6*100</f>
        <v>2.996956216342777</v>
      </c>
      <c r="AL9" s="127">
        <f t="shared" si="10"/>
        <v>86</v>
      </c>
      <c r="AM9" s="128">
        <v>79</v>
      </c>
      <c r="AN9" s="128">
        <v>7</v>
      </c>
      <c r="AO9" s="129">
        <f t="shared" ref="AO9:AO10" si="26">AL9/$AL$6*100</f>
        <v>2.1109474717722141</v>
      </c>
      <c r="AP9" s="127">
        <f t="shared" si="11"/>
        <v>51</v>
      </c>
      <c r="AQ9" s="128">
        <v>44</v>
      </c>
      <c r="AR9" s="128">
        <v>7</v>
      </c>
      <c r="AS9" s="129">
        <f t="shared" ref="AS9:AS10" si="27">AP9/$AP$6*100</f>
        <v>1.3961127840131398</v>
      </c>
      <c r="AT9" s="127">
        <f t="shared" si="12"/>
        <v>34</v>
      </c>
      <c r="AU9" s="128">
        <v>32</v>
      </c>
      <c r="AV9" s="128">
        <v>2</v>
      </c>
      <c r="AW9" s="129">
        <f t="shared" ref="AW9:AW10" si="28">AT9/$AT$6*100</f>
        <v>0.99677513925535044</v>
      </c>
      <c r="AX9" s="127">
        <f t="shared" si="13"/>
        <v>37</v>
      </c>
      <c r="AY9" s="128">
        <v>35</v>
      </c>
      <c r="AZ9" s="128">
        <v>2</v>
      </c>
      <c r="BA9" s="129">
        <f t="shared" ref="BA9:BA10" si="29">AX9/$AX$6*100</f>
        <v>1.2382864792503345</v>
      </c>
      <c r="BB9" s="127">
        <f t="shared" si="14"/>
        <v>25</v>
      </c>
      <c r="BC9" s="128">
        <v>23</v>
      </c>
      <c r="BD9" s="128">
        <v>2</v>
      </c>
      <c r="BE9" s="129">
        <f t="shared" ref="BE9:BE10" si="30">BB9/$BB$6*100</f>
        <v>0.90350560173473071</v>
      </c>
      <c r="BF9" s="127">
        <f t="shared" si="15"/>
        <v>18</v>
      </c>
      <c r="BG9" s="128">
        <v>17</v>
      </c>
      <c r="BH9" s="128">
        <v>1</v>
      </c>
      <c r="BI9" s="129">
        <f t="shared" ref="BI9:BI10" si="31">BF9/$BF$6*100</f>
        <v>0.69337442218798151</v>
      </c>
    </row>
    <row r="10" spans="1:61" s="16" customFormat="1">
      <c r="A10" s="131" t="s">
        <v>176</v>
      </c>
      <c r="B10" s="127">
        <f t="shared" si="16"/>
        <v>186</v>
      </c>
      <c r="C10" s="128">
        <v>146</v>
      </c>
      <c r="D10" s="128">
        <v>40</v>
      </c>
      <c r="E10" s="129">
        <f t="shared" si="17"/>
        <v>2.7886056971514241</v>
      </c>
      <c r="F10" s="127">
        <f t="shared" si="2"/>
        <v>259</v>
      </c>
      <c r="G10" s="128">
        <v>175</v>
      </c>
      <c r="H10" s="128">
        <v>84</v>
      </c>
      <c r="I10" s="129">
        <f t="shared" si="18"/>
        <v>3.5416381785860795</v>
      </c>
      <c r="J10" s="127">
        <f t="shared" si="3"/>
        <v>291</v>
      </c>
      <c r="K10" s="128">
        <v>231</v>
      </c>
      <c r="L10" s="128">
        <v>60</v>
      </c>
      <c r="M10" s="129">
        <f t="shared" si="19"/>
        <v>4.0585774058577408</v>
      </c>
      <c r="N10" s="127">
        <f t="shared" si="4"/>
        <v>257</v>
      </c>
      <c r="O10" s="128">
        <v>170</v>
      </c>
      <c r="P10" s="128">
        <v>87</v>
      </c>
      <c r="Q10" s="129">
        <f t="shared" si="20"/>
        <v>4.2221126991950051</v>
      </c>
      <c r="R10" s="127">
        <f t="shared" si="5"/>
        <v>307</v>
      </c>
      <c r="S10" s="128">
        <v>170</v>
      </c>
      <c r="T10" s="128">
        <v>137</v>
      </c>
      <c r="U10" s="129">
        <f t="shared" si="21"/>
        <v>5.5636100036245013</v>
      </c>
      <c r="V10" s="127">
        <f t="shared" si="6"/>
        <v>505</v>
      </c>
      <c r="W10" s="128">
        <v>206</v>
      </c>
      <c r="X10" s="128">
        <v>299</v>
      </c>
      <c r="Y10" s="129">
        <f t="shared" si="22"/>
        <v>10.134457154324704</v>
      </c>
      <c r="Z10" s="127">
        <f t="shared" si="7"/>
        <v>404</v>
      </c>
      <c r="AA10" s="128">
        <v>186</v>
      </c>
      <c r="AB10" s="128">
        <v>218</v>
      </c>
      <c r="AC10" s="129">
        <f t="shared" si="23"/>
        <v>8.5430323535631203</v>
      </c>
      <c r="AD10" s="127">
        <f t="shared" si="8"/>
        <v>399</v>
      </c>
      <c r="AE10" s="128">
        <v>176</v>
      </c>
      <c r="AF10" s="128">
        <v>223</v>
      </c>
      <c r="AG10" s="129">
        <f t="shared" si="24"/>
        <v>8.4713375796178347</v>
      </c>
      <c r="AH10" s="127">
        <f t="shared" si="9"/>
        <v>437</v>
      </c>
      <c r="AI10" s="128">
        <v>202</v>
      </c>
      <c r="AJ10" s="128">
        <v>235</v>
      </c>
      <c r="AK10" s="129">
        <f t="shared" si="25"/>
        <v>10.231795832357761</v>
      </c>
      <c r="AL10" s="127">
        <f t="shared" si="10"/>
        <v>394</v>
      </c>
      <c r="AM10" s="128">
        <v>181</v>
      </c>
      <c r="AN10" s="128">
        <v>213</v>
      </c>
      <c r="AO10" s="129">
        <f t="shared" si="26"/>
        <v>9.6710849288168887</v>
      </c>
      <c r="AP10" s="127">
        <f t="shared" si="11"/>
        <v>400</v>
      </c>
      <c r="AQ10" s="128">
        <v>194</v>
      </c>
      <c r="AR10" s="128">
        <v>206</v>
      </c>
      <c r="AS10" s="129">
        <f t="shared" si="27"/>
        <v>10.949904188338353</v>
      </c>
      <c r="AT10" s="127">
        <f t="shared" si="12"/>
        <v>380</v>
      </c>
      <c r="AU10" s="128">
        <v>195</v>
      </c>
      <c r="AV10" s="128">
        <v>185</v>
      </c>
      <c r="AW10" s="129">
        <f t="shared" si="28"/>
        <v>11.140428026971563</v>
      </c>
      <c r="AX10" s="127">
        <f t="shared" si="13"/>
        <v>348</v>
      </c>
      <c r="AY10" s="128">
        <v>166</v>
      </c>
      <c r="AZ10" s="128">
        <v>182</v>
      </c>
      <c r="BA10" s="129">
        <f t="shared" si="29"/>
        <v>11.646586345381527</v>
      </c>
      <c r="BB10" s="127">
        <f t="shared" si="14"/>
        <v>331</v>
      </c>
      <c r="BC10" s="128">
        <v>174</v>
      </c>
      <c r="BD10" s="128">
        <v>157</v>
      </c>
      <c r="BE10" s="129">
        <f t="shared" si="30"/>
        <v>11.962414166967836</v>
      </c>
      <c r="BF10" s="127">
        <f t="shared" si="15"/>
        <v>352</v>
      </c>
      <c r="BG10" s="128">
        <v>185</v>
      </c>
      <c r="BH10" s="128">
        <v>167</v>
      </c>
      <c r="BI10" s="129">
        <f t="shared" si="31"/>
        <v>13.559322033898304</v>
      </c>
    </row>
    <row r="11" spans="1:61" s="16" customFormat="1">
      <c r="A11" s="138" t="s">
        <v>171</v>
      </c>
      <c r="B11" s="142">
        <f t="shared" ref="B11:B22" si="32">SUM(C11:D11)</f>
        <v>601</v>
      </c>
      <c r="C11" s="143">
        <f>SUM(C12:C14)</f>
        <v>484</v>
      </c>
      <c r="D11" s="143">
        <f>SUM(D12:D14)</f>
        <v>117</v>
      </c>
      <c r="E11" s="144">
        <f>SUM(E12:E14)</f>
        <v>9.0104947526236874</v>
      </c>
      <c r="F11" s="142">
        <f t="shared" si="2"/>
        <v>631</v>
      </c>
      <c r="G11" s="143">
        <f>SUM(G12:G14)</f>
        <v>512</v>
      </c>
      <c r="H11" s="143">
        <f>SUM(H12:H14)</f>
        <v>119</v>
      </c>
      <c r="I11" s="144">
        <f>SUM(I12:I14)</f>
        <v>8.6284698482155058</v>
      </c>
      <c r="J11" s="142">
        <f t="shared" si="3"/>
        <v>670</v>
      </c>
      <c r="K11" s="143">
        <f>SUM(K12:K14)</f>
        <v>561</v>
      </c>
      <c r="L11" s="143">
        <f>SUM(L12:L14)</f>
        <v>109</v>
      </c>
      <c r="M11" s="144">
        <f>SUM(M12:M14)</f>
        <v>9.3444909344490927</v>
      </c>
      <c r="N11" s="142">
        <f t="shared" si="4"/>
        <v>797</v>
      </c>
      <c r="O11" s="143">
        <f>SUM(O12:O14)</f>
        <v>604</v>
      </c>
      <c r="P11" s="143">
        <f>SUM(P12:P14)</f>
        <v>193</v>
      </c>
      <c r="Q11" s="144">
        <f>SUM(Q12:Q14)</f>
        <v>13.093477903729259</v>
      </c>
      <c r="R11" s="142">
        <f t="shared" si="5"/>
        <v>760</v>
      </c>
      <c r="S11" s="143">
        <f>SUM(S12:S14)</f>
        <v>546</v>
      </c>
      <c r="T11" s="143">
        <f>SUM(T12:T14)</f>
        <v>214</v>
      </c>
      <c r="U11" s="144">
        <f>SUM(U12:U14)</f>
        <v>13.773106197897789</v>
      </c>
      <c r="V11" s="142">
        <f t="shared" si="6"/>
        <v>803</v>
      </c>
      <c r="W11" s="143">
        <f>SUM(W12:W14)</f>
        <v>589</v>
      </c>
      <c r="X11" s="143">
        <f>SUM(X12:X14)</f>
        <v>214</v>
      </c>
      <c r="Y11" s="144">
        <f>SUM(Y12:Y14)</f>
        <v>16.114790286975719</v>
      </c>
      <c r="Z11" s="142">
        <f t="shared" si="7"/>
        <v>921</v>
      </c>
      <c r="AA11" s="143">
        <f>SUM(AA12:AA14)</f>
        <v>630</v>
      </c>
      <c r="AB11" s="143">
        <f>SUM(AB12:AB14)</f>
        <v>291</v>
      </c>
      <c r="AC11" s="144">
        <f>SUM(AC12:AC14)</f>
        <v>19.475576231761472</v>
      </c>
      <c r="AD11" s="142">
        <f t="shared" si="8"/>
        <v>993</v>
      </c>
      <c r="AE11" s="143">
        <f>SUM(AE12:AE14)</f>
        <v>638</v>
      </c>
      <c r="AF11" s="143">
        <f>SUM(AF12:AF14)</f>
        <v>355</v>
      </c>
      <c r="AG11" s="144">
        <f>SUM(AG12:AG14)</f>
        <v>21.082802547770701</v>
      </c>
      <c r="AH11" s="142">
        <f t="shared" si="9"/>
        <v>952</v>
      </c>
      <c r="AI11" s="143">
        <f>SUM(AI12:AI14)</f>
        <v>577</v>
      </c>
      <c r="AJ11" s="143">
        <f>SUM(AJ12:AJ14)</f>
        <v>375</v>
      </c>
      <c r="AK11" s="144">
        <f>SUM(AK12:AK14)</f>
        <v>22.289861859049402</v>
      </c>
      <c r="AL11" s="142">
        <f t="shared" si="10"/>
        <v>1025</v>
      </c>
      <c r="AM11" s="143">
        <f>SUM(AM12:AM14)</f>
        <v>611</v>
      </c>
      <c r="AN11" s="143">
        <f>SUM(AN12:AN14)</f>
        <v>414</v>
      </c>
      <c r="AO11" s="144">
        <f>SUM(AO12:AO14)</f>
        <v>25.159548355424644</v>
      </c>
      <c r="AP11" s="142">
        <f t="shared" si="11"/>
        <v>917</v>
      </c>
      <c r="AQ11" s="143">
        <f>SUM(AQ12:AQ14)</f>
        <v>549</v>
      </c>
      <c r="AR11" s="143">
        <f>SUM(AR12:AR14)</f>
        <v>368</v>
      </c>
      <c r="AS11" s="144">
        <f>SUM(AS12:AS14)</f>
        <v>25.102655351765669</v>
      </c>
      <c r="AT11" s="142">
        <f t="shared" si="12"/>
        <v>884</v>
      </c>
      <c r="AU11" s="143">
        <f>SUM(AU12:AU14)</f>
        <v>485</v>
      </c>
      <c r="AV11" s="143">
        <f>SUM(AV12:AV14)</f>
        <v>399</v>
      </c>
      <c r="AW11" s="144">
        <f>SUM(AW12:AW14)</f>
        <v>25.916153620639108</v>
      </c>
      <c r="AX11" s="142">
        <f t="shared" si="13"/>
        <v>713</v>
      </c>
      <c r="AY11" s="143">
        <f>SUM(AY12:AY14)</f>
        <v>382</v>
      </c>
      <c r="AZ11" s="143">
        <f>SUM(AZ12:AZ14)</f>
        <v>331</v>
      </c>
      <c r="BA11" s="144">
        <f>SUM(BA12:BA14)</f>
        <v>23.862115127175368</v>
      </c>
      <c r="BB11" s="142">
        <f t="shared" si="14"/>
        <v>649</v>
      </c>
      <c r="BC11" s="143">
        <f>SUM(BC12:BC14)</f>
        <v>339</v>
      </c>
      <c r="BD11" s="143">
        <f>SUM(BD12:BD14)</f>
        <v>310</v>
      </c>
      <c r="BE11" s="144">
        <f>SUM(BE12:BE14)</f>
        <v>23.455005421033608</v>
      </c>
      <c r="BF11" s="142">
        <f t="shared" si="15"/>
        <v>623</v>
      </c>
      <c r="BG11" s="143">
        <f>SUM(BG12:BG14)</f>
        <v>330</v>
      </c>
      <c r="BH11" s="143">
        <f>SUM(BH12:BH14)</f>
        <v>293</v>
      </c>
      <c r="BI11" s="144">
        <f>SUM(BI12:BI14)</f>
        <v>23.998459167950692</v>
      </c>
    </row>
    <row r="12" spans="1:61" s="16" customFormat="1">
      <c r="A12" s="131" t="s">
        <v>177</v>
      </c>
      <c r="B12" s="127">
        <f t="shared" si="32"/>
        <v>38</v>
      </c>
      <c r="C12" s="128">
        <v>36</v>
      </c>
      <c r="D12" s="128">
        <v>2</v>
      </c>
      <c r="E12" s="129">
        <f>B12/$B$6*100</f>
        <v>0.56971514242878563</v>
      </c>
      <c r="F12" s="127">
        <f t="shared" si="2"/>
        <v>32</v>
      </c>
      <c r="G12" s="128">
        <v>31</v>
      </c>
      <c r="H12" s="128">
        <v>1</v>
      </c>
      <c r="I12" s="129">
        <f>F12/$F$6*100</f>
        <v>0.43757691781758518</v>
      </c>
      <c r="J12" s="127">
        <f t="shared" si="3"/>
        <v>39</v>
      </c>
      <c r="K12" s="128">
        <v>37</v>
      </c>
      <c r="L12" s="128">
        <v>2</v>
      </c>
      <c r="M12" s="129">
        <f>J12/$J$6*100</f>
        <v>0.54393305439330542</v>
      </c>
      <c r="N12" s="127">
        <f t="shared" si="4"/>
        <v>1</v>
      </c>
      <c r="O12" s="128">
        <v>1</v>
      </c>
      <c r="P12" s="128">
        <v>0</v>
      </c>
      <c r="Q12" s="129">
        <f>N12/$N$6*100</f>
        <v>1.6428454082470841E-2</v>
      </c>
      <c r="R12" s="127">
        <f t="shared" si="5"/>
        <v>14</v>
      </c>
      <c r="S12" s="128">
        <v>13</v>
      </c>
      <c r="T12" s="128">
        <v>1</v>
      </c>
      <c r="U12" s="129">
        <f>R12/$R$6*100</f>
        <v>0.25371511417180137</v>
      </c>
      <c r="V12" s="127">
        <f t="shared" si="6"/>
        <v>7</v>
      </c>
      <c r="W12" s="128">
        <v>6</v>
      </c>
      <c r="X12" s="128">
        <v>1</v>
      </c>
      <c r="Y12" s="129">
        <f>V12/$V$6*100</f>
        <v>0.14047762392133253</v>
      </c>
      <c r="Z12" s="127">
        <f t="shared" si="7"/>
        <v>0</v>
      </c>
      <c r="AA12" s="128">
        <v>0</v>
      </c>
      <c r="AB12" s="128">
        <v>0</v>
      </c>
      <c r="AC12" s="129">
        <f>Z12/$Z$6*100</f>
        <v>0</v>
      </c>
      <c r="AD12" s="127">
        <f t="shared" si="8"/>
        <v>9</v>
      </c>
      <c r="AE12" s="128">
        <v>8</v>
      </c>
      <c r="AF12" s="128">
        <v>1</v>
      </c>
      <c r="AG12" s="129">
        <f>AD12/$AD$6*100</f>
        <v>0.19108280254777071</v>
      </c>
      <c r="AH12" s="127">
        <f t="shared" si="9"/>
        <v>4</v>
      </c>
      <c r="AI12" s="128">
        <v>4</v>
      </c>
      <c r="AJ12" s="128">
        <v>0</v>
      </c>
      <c r="AK12" s="129">
        <f>AH12/$AH$6*100</f>
        <v>9.3654881760711781E-2</v>
      </c>
      <c r="AL12" s="127">
        <f t="shared" si="10"/>
        <v>4</v>
      </c>
      <c r="AM12" s="128">
        <v>3</v>
      </c>
      <c r="AN12" s="128">
        <v>1</v>
      </c>
      <c r="AO12" s="129">
        <f>AL12/$AL$6*100</f>
        <v>9.8183603338242512E-2</v>
      </c>
      <c r="AP12" s="127">
        <f t="shared" si="11"/>
        <v>9</v>
      </c>
      <c r="AQ12" s="128">
        <v>8</v>
      </c>
      <c r="AR12" s="128">
        <v>1</v>
      </c>
      <c r="AS12" s="129">
        <f>AP12/$AP$6*100</f>
        <v>0.24637284423761294</v>
      </c>
      <c r="AT12" s="127">
        <f t="shared" si="12"/>
        <v>4</v>
      </c>
      <c r="AU12" s="128">
        <v>4</v>
      </c>
      <c r="AV12" s="128">
        <v>0</v>
      </c>
      <c r="AW12" s="129">
        <f>AT12/$AT$6*100</f>
        <v>0.11726766344180592</v>
      </c>
      <c r="AX12" s="127">
        <f t="shared" si="13"/>
        <v>2</v>
      </c>
      <c r="AY12" s="128">
        <v>2</v>
      </c>
      <c r="AZ12" s="128">
        <v>0</v>
      </c>
      <c r="BA12" s="129">
        <f>AX12/$AX$6*100</f>
        <v>6.6934404283801874E-2</v>
      </c>
      <c r="BB12" s="127">
        <f t="shared" si="14"/>
        <v>0</v>
      </c>
      <c r="BC12" s="128">
        <v>0</v>
      </c>
      <c r="BD12" s="128">
        <v>0</v>
      </c>
      <c r="BE12" s="129">
        <f>BB12/$BB$6*100</f>
        <v>0</v>
      </c>
      <c r="BF12" s="127">
        <f t="shared" si="15"/>
        <v>1</v>
      </c>
      <c r="BG12" s="128">
        <v>1</v>
      </c>
      <c r="BH12" s="128">
        <v>0</v>
      </c>
      <c r="BI12" s="129">
        <f>BF12/$BF$6*100</f>
        <v>3.8520801232665644E-2</v>
      </c>
    </row>
    <row r="13" spans="1:61" s="16" customFormat="1">
      <c r="A13" s="131" t="s">
        <v>178</v>
      </c>
      <c r="B13" s="127">
        <f t="shared" si="32"/>
        <v>131</v>
      </c>
      <c r="C13" s="128">
        <v>129</v>
      </c>
      <c r="D13" s="128">
        <v>2</v>
      </c>
      <c r="E13" s="129">
        <f t="shared" ref="E13" si="33">B13/$B$6*100</f>
        <v>1.9640179910044977</v>
      </c>
      <c r="F13" s="127">
        <f t="shared" si="2"/>
        <v>169</v>
      </c>
      <c r="G13" s="128">
        <v>157</v>
      </c>
      <c r="H13" s="128">
        <v>12</v>
      </c>
      <c r="I13" s="129">
        <f t="shared" ref="I13:I14" si="34">F13/$F$6*100</f>
        <v>2.3109530972241212</v>
      </c>
      <c r="J13" s="127">
        <f t="shared" si="3"/>
        <v>326</v>
      </c>
      <c r="K13" s="128">
        <v>289</v>
      </c>
      <c r="L13" s="128">
        <v>37</v>
      </c>
      <c r="M13" s="129">
        <f t="shared" ref="M13:M14" si="35">J13/$J$6*100</f>
        <v>4.5467224546722456</v>
      </c>
      <c r="N13" s="127">
        <f t="shared" si="4"/>
        <v>355</v>
      </c>
      <c r="O13" s="128">
        <v>297</v>
      </c>
      <c r="P13" s="128">
        <v>58</v>
      </c>
      <c r="Q13" s="129">
        <f t="shared" ref="Q13:Q14" si="36">N13/$N$6*100</f>
        <v>5.8321011992771483</v>
      </c>
      <c r="R13" s="127">
        <f t="shared" si="5"/>
        <v>375</v>
      </c>
      <c r="S13" s="128">
        <v>311</v>
      </c>
      <c r="T13" s="128">
        <v>64</v>
      </c>
      <c r="U13" s="129">
        <f t="shared" ref="U13:U14" si="37">R13/$R$6*100</f>
        <v>6.7959405581732506</v>
      </c>
      <c r="V13" s="127">
        <f t="shared" si="6"/>
        <v>375</v>
      </c>
      <c r="W13" s="128">
        <v>320</v>
      </c>
      <c r="X13" s="128">
        <v>55</v>
      </c>
      <c r="Y13" s="129">
        <f t="shared" ref="Y13:Y14" si="38">V13/$V$6*100</f>
        <v>7.5255869957856714</v>
      </c>
      <c r="Z13" s="127">
        <f t="shared" si="7"/>
        <v>478</v>
      </c>
      <c r="AA13" s="128">
        <v>381</v>
      </c>
      <c r="AB13" s="128">
        <v>97</v>
      </c>
      <c r="AC13" s="129">
        <f t="shared" ref="AC13:AC14" si="39">Z13/$Z$6*100</f>
        <v>10.107845210403891</v>
      </c>
      <c r="AD13" s="127">
        <f t="shared" si="8"/>
        <v>419</v>
      </c>
      <c r="AE13" s="128">
        <v>355</v>
      </c>
      <c r="AF13" s="128">
        <v>64</v>
      </c>
      <c r="AG13" s="129">
        <f t="shared" ref="AG13:AG14" si="40">AD13/$AD$6*100</f>
        <v>8.8959660297239918</v>
      </c>
      <c r="AH13" s="127">
        <f t="shared" si="9"/>
        <v>355</v>
      </c>
      <c r="AI13" s="128">
        <v>303</v>
      </c>
      <c r="AJ13" s="128">
        <v>52</v>
      </c>
      <c r="AK13" s="129">
        <f t="shared" ref="AK13:AK14" si="41">AH13/$AH$6*100</f>
        <v>8.3118707562631702</v>
      </c>
      <c r="AL13" s="127">
        <f t="shared" si="10"/>
        <v>415</v>
      </c>
      <c r="AM13" s="128">
        <v>349</v>
      </c>
      <c r="AN13" s="128">
        <v>66</v>
      </c>
      <c r="AO13" s="129">
        <f t="shared" ref="AO13:AO14" si="42">AL13/$AL$6*100</f>
        <v>10.18654884634266</v>
      </c>
      <c r="AP13" s="127">
        <f t="shared" si="11"/>
        <v>375</v>
      </c>
      <c r="AQ13" s="128">
        <v>325</v>
      </c>
      <c r="AR13" s="128">
        <v>50</v>
      </c>
      <c r="AS13" s="129">
        <f t="shared" ref="AS13:AS14" si="43">AP13/$AP$6*100</f>
        <v>10.265535176567205</v>
      </c>
      <c r="AT13" s="127">
        <f t="shared" si="12"/>
        <v>341</v>
      </c>
      <c r="AU13" s="128">
        <v>303</v>
      </c>
      <c r="AV13" s="128">
        <v>38</v>
      </c>
      <c r="AW13" s="129">
        <f t="shared" ref="AW13:AW14" si="44">AT13/$AT$6*100</f>
        <v>9.9970683084139544</v>
      </c>
      <c r="AX13" s="127">
        <f t="shared" si="13"/>
        <v>223</v>
      </c>
      <c r="AY13" s="128">
        <v>198</v>
      </c>
      <c r="AZ13" s="128">
        <v>25</v>
      </c>
      <c r="BA13" s="129">
        <f t="shared" ref="BA13:BA14" si="45">AX13/$AX$6*100</f>
        <v>7.4631860776439085</v>
      </c>
      <c r="BB13" s="127">
        <f t="shared" si="14"/>
        <v>215</v>
      </c>
      <c r="BC13" s="128">
        <v>191</v>
      </c>
      <c r="BD13" s="128">
        <v>24</v>
      </c>
      <c r="BE13" s="129">
        <f t="shared" ref="BE13:BE14" si="46">BB13/$BB$6*100</f>
        <v>7.7701481749186838</v>
      </c>
      <c r="BF13" s="127">
        <f t="shared" si="15"/>
        <v>189</v>
      </c>
      <c r="BG13" s="128">
        <v>172</v>
      </c>
      <c r="BH13" s="128">
        <v>17</v>
      </c>
      <c r="BI13" s="129">
        <f t="shared" ref="BI13:BI14" si="47">BF13/$BF$6*100</f>
        <v>7.2804314329738062</v>
      </c>
    </row>
    <row r="14" spans="1:61" s="16" customFormat="1">
      <c r="A14" s="131" t="s">
        <v>179</v>
      </c>
      <c r="B14" s="127">
        <f t="shared" si="32"/>
        <v>432</v>
      </c>
      <c r="C14" s="128">
        <v>319</v>
      </c>
      <c r="D14" s="128">
        <v>113</v>
      </c>
      <c r="E14" s="129">
        <f>B14/$B$6*100</f>
        <v>6.4767616191904045</v>
      </c>
      <c r="F14" s="127">
        <f t="shared" si="2"/>
        <v>430</v>
      </c>
      <c r="G14" s="128">
        <v>324</v>
      </c>
      <c r="H14" s="128">
        <v>106</v>
      </c>
      <c r="I14" s="129">
        <f t="shared" si="34"/>
        <v>5.8799398331738004</v>
      </c>
      <c r="J14" s="127">
        <f t="shared" si="3"/>
        <v>305</v>
      </c>
      <c r="K14" s="128">
        <v>235</v>
      </c>
      <c r="L14" s="128">
        <v>70</v>
      </c>
      <c r="M14" s="129">
        <f t="shared" si="35"/>
        <v>4.2538354253835422</v>
      </c>
      <c r="N14" s="127">
        <f t="shared" si="4"/>
        <v>441</v>
      </c>
      <c r="O14" s="128">
        <v>306</v>
      </c>
      <c r="P14" s="128">
        <v>135</v>
      </c>
      <c r="Q14" s="129">
        <f t="shared" si="36"/>
        <v>7.2449482503696396</v>
      </c>
      <c r="R14" s="127">
        <f t="shared" si="5"/>
        <v>371</v>
      </c>
      <c r="S14" s="128">
        <v>222</v>
      </c>
      <c r="T14" s="128">
        <v>149</v>
      </c>
      <c r="U14" s="129">
        <f t="shared" si="37"/>
        <v>6.7234505255527361</v>
      </c>
      <c r="V14" s="127">
        <f t="shared" si="6"/>
        <v>421</v>
      </c>
      <c r="W14" s="128">
        <v>263</v>
      </c>
      <c r="X14" s="128">
        <v>158</v>
      </c>
      <c r="Y14" s="129">
        <f t="shared" si="38"/>
        <v>8.4487256672687145</v>
      </c>
      <c r="Z14" s="127">
        <f t="shared" si="7"/>
        <v>443</v>
      </c>
      <c r="AA14" s="128">
        <v>249</v>
      </c>
      <c r="AB14" s="128">
        <v>194</v>
      </c>
      <c r="AC14" s="129">
        <f t="shared" si="39"/>
        <v>9.3677310213575815</v>
      </c>
      <c r="AD14" s="127">
        <f t="shared" si="8"/>
        <v>565</v>
      </c>
      <c r="AE14" s="128">
        <v>275</v>
      </c>
      <c r="AF14" s="128">
        <v>290</v>
      </c>
      <c r="AG14" s="129">
        <f t="shared" si="40"/>
        <v>11.995753715498939</v>
      </c>
      <c r="AH14" s="127">
        <f t="shared" si="9"/>
        <v>593</v>
      </c>
      <c r="AI14" s="128">
        <v>270</v>
      </c>
      <c r="AJ14" s="128">
        <v>323</v>
      </c>
      <c r="AK14" s="129">
        <f t="shared" si="41"/>
        <v>13.884336221025521</v>
      </c>
      <c r="AL14" s="127">
        <f t="shared" si="10"/>
        <v>606</v>
      </c>
      <c r="AM14" s="128">
        <v>259</v>
      </c>
      <c r="AN14" s="128">
        <v>347</v>
      </c>
      <c r="AO14" s="129">
        <f t="shared" si="42"/>
        <v>14.874815905743741</v>
      </c>
      <c r="AP14" s="127">
        <f t="shared" si="11"/>
        <v>533</v>
      </c>
      <c r="AQ14" s="128">
        <v>216</v>
      </c>
      <c r="AR14" s="128">
        <v>317</v>
      </c>
      <c r="AS14" s="129">
        <f t="shared" si="43"/>
        <v>14.590747330960854</v>
      </c>
      <c r="AT14" s="127">
        <f t="shared" si="12"/>
        <v>539</v>
      </c>
      <c r="AU14" s="128">
        <v>178</v>
      </c>
      <c r="AV14" s="128">
        <v>361</v>
      </c>
      <c r="AW14" s="129">
        <f t="shared" si="44"/>
        <v>15.801817648783349</v>
      </c>
      <c r="AX14" s="127">
        <f t="shared" si="13"/>
        <v>488</v>
      </c>
      <c r="AY14" s="128">
        <v>182</v>
      </c>
      <c r="AZ14" s="128">
        <v>306</v>
      </c>
      <c r="BA14" s="129">
        <f t="shared" si="45"/>
        <v>16.331994645247658</v>
      </c>
      <c r="BB14" s="127">
        <f t="shared" si="14"/>
        <v>434</v>
      </c>
      <c r="BC14" s="128">
        <v>148</v>
      </c>
      <c r="BD14" s="128">
        <v>286</v>
      </c>
      <c r="BE14" s="129">
        <f t="shared" si="46"/>
        <v>15.684857246114925</v>
      </c>
      <c r="BF14" s="127">
        <f t="shared" si="15"/>
        <v>433</v>
      </c>
      <c r="BG14" s="128">
        <v>157</v>
      </c>
      <c r="BH14" s="128">
        <v>276</v>
      </c>
      <c r="BI14" s="129">
        <f t="shared" si="47"/>
        <v>16.679506933744221</v>
      </c>
    </row>
    <row r="15" spans="1:61" s="16" customFormat="1">
      <c r="A15" s="120" t="s">
        <v>172</v>
      </c>
      <c r="B15" s="121">
        <f t="shared" si="32"/>
        <v>840</v>
      </c>
      <c r="C15" s="122">
        <f>SUM(C16:C21)</f>
        <v>580</v>
      </c>
      <c r="D15" s="122">
        <f>SUM(D16:D21)</f>
        <v>260</v>
      </c>
      <c r="E15" s="123">
        <f>SUM(E16:E21)</f>
        <v>12.593703148425787</v>
      </c>
      <c r="F15" s="121">
        <f t="shared" si="2"/>
        <v>1273</v>
      </c>
      <c r="G15" s="122">
        <f>SUM(G16:G21)</f>
        <v>893</v>
      </c>
      <c r="H15" s="122">
        <f>SUM(H16:H21)</f>
        <v>380</v>
      </c>
      <c r="I15" s="123">
        <f>SUM(I16:I21)</f>
        <v>17.40735676193081</v>
      </c>
      <c r="J15" s="121">
        <f>SUM(K15:L15)</f>
        <v>1429</v>
      </c>
      <c r="K15" s="122">
        <f>SUM(K16:K21)</f>
        <v>1001</v>
      </c>
      <c r="L15" s="122">
        <f>SUM(L16:L21)</f>
        <v>428</v>
      </c>
      <c r="M15" s="123">
        <f>SUM(M16:M21)</f>
        <v>19.930264993026494</v>
      </c>
      <c r="N15" s="121">
        <f t="shared" si="4"/>
        <v>1523</v>
      </c>
      <c r="O15" s="122">
        <f>SUM(O16:O21)</f>
        <v>967</v>
      </c>
      <c r="P15" s="122">
        <f>SUM(P16:P21)</f>
        <v>556</v>
      </c>
      <c r="Q15" s="123">
        <f>SUM(Q16:Q21)</f>
        <v>25.020535567603087</v>
      </c>
      <c r="R15" s="121">
        <f t="shared" si="5"/>
        <v>1606</v>
      </c>
      <c r="S15" s="122">
        <f>SUM(S16:S21)</f>
        <v>941</v>
      </c>
      <c r="T15" s="122">
        <f>SUM(T16:T21)</f>
        <v>665</v>
      </c>
      <c r="U15" s="123">
        <f>SUM(U16:U21)</f>
        <v>29.104748097136646</v>
      </c>
      <c r="V15" s="121">
        <f t="shared" si="6"/>
        <v>1465</v>
      </c>
      <c r="W15" s="122">
        <f>SUM(W16:W21)</f>
        <v>844</v>
      </c>
      <c r="X15" s="122">
        <f>SUM(X16:X21)</f>
        <v>621</v>
      </c>
      <c r="Y15" s="123">
        <f>SUM(Y16:Y21)</f>
        <v>29.399959863536019</v>
      </c>
      <c r="Z15" s="121">
        <f t="shared" si="7"/>
        <v>1568</v>
      </c>
      <c r="AA15" s="122">
        <f>SUM(AA16:AA21)</f>
        <v>878</v>
      </c>
      <c r="AB15" s="122">
        <f>SUM(AB16:AB21)</f>
        <v>690</v>
      </c>
      <c r="AC15" s="123">
        <f>SUM(AC16:AC21)</f>
        <v>33.157115669274688</v>
      </c>
      <c r="AD15" s="121">
        <f t="shared" si="8"/>
        <v>1563</v>
      </c>
      <c r="AE15" s="122">
        <f>SUM(AE16:AE21)</f>
        <v>866</v>
      </c>
      <c r="AF15" s="122">
        <f>SUM(AF16:AF21)</f>
        <v>697</v>
      </c>
      <c r="AG15" s="123">
        <f>SUM(AG16:AG21)</f>
        <v>33.184713375796179</v>
      </c>
      <c r="AH15" s="121">
        <f t="shared" si="9"/>
        <v>1488</v>
      </c>
      <c r="AI15" s="122">
        <f>SUM(AI16:AI21)</f>
        <v>834</v>
      </c>
      <c r="AJ15" s="122">
        <f>SUM(AJ16:AJ21)</f>
        <v>654</v>
      </c>
      <c r="AK15" s="123">
        <f>SUM(AK16:AK21)</f>
        <v>34.839616014984784</v>
      </c>
      <c r="AL15" s="121">
        <f t="shared" si="10"/>
        <v>1585</v>
      </c>
      <c r="AM15" s="122">
        <f>SUM(AM16:AM21)</f>
        <v>872</v>
      </c>
      <c r="AN15" s="122">
        <f>SUM(AN16:AN21)</f>
        <v>713</v>
      </c>
      <c r="AO15" s="123">
        <f>SUM(AO16:AO21)</f>
        <v>38.905252822778593</v>
      </c>
      <c r="AP15" s="121">
        <f t="shared" si="11"/>
        <v>1490</v>
      </c>
      <c r="AQ15" s="122">
        <f>SUM(AQ16:AQ21)</f>
        <v>802</v>
      </c>
      <c r="AR15" s="122">
        <f>SUM(AR16:AR21)</f>
        <v>688</v>
      </c>
      <c r="AS15" s="123">
        <f>SUM(AS16:AS21)</f>
        <v>40.788393101560359</v>
      </c>
      <c r="AT15" s="121">
        <f t="shared" si="12"/>
        <v>1429</v>
      </c>
      <c r="AU15" s="122">
        <f>SUM(AU16:AU21)</f>
        <v>743</v>
      </c>
      <c r="AV15" s="122">
        <f>SUM(AV16:AV21)</f>
        <v>686</v>
      </c>
      <c r="AW15" s="123">
        <f>SUM(AW16:AW21)</f>
        <v>41.893872764585169</v>
      </c>
      <c r="AX15" s="121">
        <f t="shared" si="13"/>
        <v>1316</v>
      </c>
      <c r="AY15" s="122">
        <f>SUM(AY16:AY21)</f>
        <v>678</v>
      </c>
      <c r="AZ15" s="122">
        <f>SUM(AZ16:AZ21)</f>
        <v>638</v>
      </c>
      <c r="BA15" s="123">
        <f>SUM(BA16:BA21)</f>
        <v>44.042838018741634</v>
      </c>
      <c r="BB15" s="121">
        <f t="shared" si="14"/>
        <v>1252</v>
      </c>
      <c r="BC15" s="122">
        <f>SUM(BC16:BC21)</f>
        <v>631</v>
      </c>
      <c r="BD15" s="122">
        <f>SUM(BD16:BD21)</f>
        <v>621</v>
      </c>
      <c r="BE15" s="123">
        <f>SUM(BE16:BE21)</f>
        <v>45.247560534875319</v>
      </c>
      <c r="BF15" s="121">
        <f>SUM(BG15:BH15)</f>
        <v>1154</v>
      </c>
      <c r="BG15" s="122">
        <f>SUM(BG16:BG21)</f>
        <v>583</v>
      </c>
      <c r="BH15" s="122">
        <f>SUM(BH16:BH21)</f>
        <v>571</v>
      </c>
      <c r="BI15" s="123">
        <f>SUM(BI16:BI21)</f>
        <v>44.453004622496152</v>
      </c>
    </row>
    <row r="16" spans="1:61" s="16" customFormat="1">
      <c r="A16" s="131" t="s">
        <v>180</v>
      </c>
      <c r="B16" s="127">
        <f t="shared" si="32"/>
        <v>270</v>
      </c>
      <c r="C16" s="128">
        <v>150</v>
      </c>
      <c r="D16" s="128">
        <v>120</v>
      </c>
      <c r="E16" s="129">
        <f>B16/$B$6*100</f>
        <v>4.0479760119940025</v>
      </c>
      <c r="F16" s="127">
        <f t="shared" si="2"/>
        <v>409</v>
      </c>
      <c r="G16" s="128">
        <v>228</v>
      </c>
      <c r="H16" s="128">
        <v>181</v>
      </c>
      <c r="I16" s="129">
        <f>F16/$F$6*100</f>
        <v>5.5927799808560099</v>
      </c>
      <c r="J16" s="127">
        <f t="shared" si="3"/>
        <v>486</v>
      </c>
      <c r="K16" s="128">
        <v>302</v>
      </c>
      <c r="L16" s="128">
        <v>184</v>
      </c>
      <c r="M16" s="129">
        <f>J16/$J$6*100</f>
        <v>6.7782426778242675</v>
      </c>
      <c r="N16" s="127">
        <f t="shared" si="4"/>
        <v>527</v>
      </c>
      <c r="O16" s="128">
        <v>270</v>
      </c>
      <c r="P16" s="128">
        <v>257</v>
      </c>
      <c r="Q16" s="129">
        <f>N16/$N$6*100</f>
        <v>8.6577953014621318</v>
      </c>
      <c r="R16" s="127">
        <f t="shared" si="5"/>
        <v>515</v>
      </c>
      <c r="S16" s="128">
        <v>247</v>
      </c>
      <c r="T16" s="128">
        <v>268</v>
      </c>
      <c r="U16" s="129">
        <f>R16/$R$6*100</f>
        <v>9.3330916998912645</v>
      </c>
      <c r="V16" s="127">
        <f t="shared" si="6"/>
        <v>502</v>
      </c>
      <c r="W16" s="128">
        <v>235</v>
      </c>
      <c r="X16" s="128">
        <v>267</v>
      </c>
      <c r="Y16" s="129">
        <f>V16/$V$6*100</f>
        <v>10.074252458358417</v>
      </c>
      <c r="Z16" s="127">
        <f t="shared" si="7"/>
        <v>510</v>
      </c>
      <c r="AA16" s="128">
        <v>230</v>
      </c>
      <c r="AB16" s="128">
        <v>280</v>
      </c>
      <c r="AC16" s="129">
        <f>Z16/$Z$6*100</f>
        <v>10.784521040389089</v>
      </c>
      <c r="AD16" s="127">
        <f t="shared" si="8"/>
        <v>468</v>
      </c>
      <c r="AE16" s="128">
        <v>202</v>
      </c>
      <c r="AF16" s="128">
        <v>266</v>
      </c>
      <c r="AG16" s="129">
        <f>AD16/$AD$6*100</f>
        <v>9.9363057324840778</v>
      </c>
      <c r="AH16" s="127">
        <f t="shared" si="9"/>
        <v>411</v>
      </c>
      <c r="AI16" s="128">
        <v>175</v>
      </c>
      <c r="AJ16" s="128">
        <v>236</v>
      </c>
      <c r="AK16" s="129">
        <f>AH16/$AH$6*100</f>
        <v>9.6230391009131342</v>
      </c>
      <c r="AL16" s="127">
        <f t="shared" si="10"/>
        <v>431</v>
      </c>
      <c r="AM16" s="128">
        <v>184</v>
      </c>
      <c r="AN16" s="128">
        <v>247</v>
      </c>
      <c r="AO16" s="129">
        <f>AL16/$AL$6*100</f>
        <v>10.579283259695631</v>
      </c>
      <c r="AP16" s="127">
        <f t="shared" si="11"/>
        <v>377</v>
      </c>
      <c r="AQ16" s="128">
        <v>153</v>
      </c>
      <c r="AR16" s="128">
        <v>224</v>
      </c>
      <c r="AS16" s="129">
        <f>AP16/$AP$6*100</f>
        <v>10.320284697508896</v>
      </c>
      <c r="AT16" s="127">
        <f t="shared" si="12"/>
        <v>294</v>
      </c>
      <c r="AU16" s="128">
        <v>126</v>
      </c>
      <c r="AV16" s="128">
        <v>168</v>
      </c>
      <c r="AW16" s="129">
        <f>AT16/$AT$6*100</f>
        <v>8.6191732629727351</v>
      </c>
      <c r="AX16" s="127">
        <f t="shared" si="13"/>
        <v>244</v>
      </c>
      <c r="AY16" s="128">
        <v>111</v>
      </c>
      <c r="AZ16" s="128">
        <v>133</v>
      </c>
      <c r="BA16" s="129">
        <f>AX16/$AX$6*100</f>
        <v>8.1659973226238289</v>
      </c>
      <c r="BB16" s="127">
        <f t="shared" si="14"/>
        <v>244</v>
      </c>
      <c r="BC16" s="128">
        <v>97</v>
      </c>
      <c r="BD16" s="128">
        <v>147</v>
      </c>
      <c r="BE16" s="129">
        <f>BB16/$BB$6*100</f>
        <v>8.8182146729309725</v>
      </c>
      <c r="BF16" s="127">
        <f t="shared" si="15"/>
        <v>216</v>
      </c>
      <c r="BG16" s="128">
        <v>94</v>
      </c>
      <c r="BH16" s="128">
        <v>122</v>
      </c>
      <c r="BI16" s="129">
        <f>BF16/$BF$6*100</f>
        <v>8.3204930662557786</v>
      </c>
    </row>
    <row r="17" spans="1:61" s="16" customFormat="1">
      <c r="A17" s="132" t="s">
        <v>181</v>
      </c>
      <c r="B17" s="127">
        <f t="shared" si="32"/>
        <v>6</v>
      </c>
      <c r="C17" s="128">
        <v>6</v>
      </c>
      <c r="D17" s="128">
        <v>0</v>
      </c>
      <c r="E17" s="129">
        <f t="shared" ref="E17:E20" si="48">B17/$B$6*100</f>
        <v>8.9955022488755615E-2</v>
      </c>
      <c r="F17" s="127">
        <f t="shared" si="2"/>
        <v>112</v>
      </c>
      <c r="G17" s="128">
        <v>92</v>
      </c>
      <c r="H17" s="128">
        <v>20</v>
      </c>
      <c r="I17" s="129">
        <f t="shared" ref="I17:I22" si="49">F17/$F$6*100</f>
        <v>1.531519212361548</v>
      </c>
      <c r="J17" s="127">
        <f t="shared" si="3"/>
        <v>26</v>
      </c>
      <c r="K17" s="128">
        <v>23</v>
      </c>
      <c r="L17" s="128">
        <v>3</v>
      </c>
      <c r="M17" s="129">
        <f t="shared" ref="M17:M22" si="50">J17/$J$6*100</f>
        <v>0.36262203626220363</v>
      </c>
      <c r="N17" s="127">
        <f t="shared" si="4"/>
        <v>29</v>
      </c>
      <c r="O17" s="128">
        <v>20</v>
      </c>
      <c r="P17" s="128">
        <v>9</v>
      </c>
      <c r="Q17" s="129">
        <f t="shared" ref="Q17:Q22" si="51">N17/$N$6*100</f>
        <v>0.47642516839165439</v>
      </c>
      <c r="R17" s="127">
        <f t="shared" si="5"/>
        <v>41</v>
      </c>
      <c r="S17" s="128">
        <v>27</v>
      </c>
      <c r="T17" s="128">
        <v>14</v>
      </c>
      <c r="U17" s="129">
        <f t="shared" ref="U17:U22" si="52">R17/$R$6*100</f>
        <v>0.74302283436027539</v>
      </c>
      <c r="V17" s="127">
        <f t="shared" si="6"/>
        <v>30</v>
      </c>
      <c r="W17" s="128">
        <v>15</v>
      </c>
      <c r="X17" s="128">
        <v>15</v>
      </c>
      <c r="Y17" s="129">
        <f t="shared" ref="Y17:Y22" si="53">V17/$V$6*100</f>
        <v>0.60204695966285371</v>
      </c>
      <c r="Z17" s="127">
        <f t="shared" si="7"/>
        <v>33</v>
      </c>
      <c r="AA17" s="128">
        <v>15</v>
      </c>
      <c r="AB17" s="128">
        <v>18</v>
      </c>
      <c r="AC17" s="129">
        <f t="shared" ref="AC17:AC22" si="54">Z17/$Z$6*100</f>
        <v>0.6978219496722351</v>
      </c>
      <c r="AD17" s="127">
        <f t="shared" si="8"/>
        <v>41</v>
      </c>
      <c r="AE17" s="128">
        <v>25</v>
      </c>
      <c r="AF17" s="128">
        <v>16</v>
      </c>
      <c r="AG17" s="129">
        <f t="shared" ref="AG17:AG22" si="55">AD17/$AD$6*100</f>
        <v>0.87048832271762211</v>
      </c>
      <c r="AH17" s="127">
        <f t="shared" si="9"/>
        <v>31</v>
      </c>
      <c r="AI17" s="128">
        <v>21</v>
      </c>
      <c r="AJ17" s="128">
        <v>10</v>
      </c>
      <c r="AK17" s="129">
        <f t="shared" ref="AK17:AK22" si="56">AH17/$AH$6*100</f>
        <v>0.72582533364551627</v>
      </c>
      <c r="AL17" s="127">
        <f t="shared" si="10"/>
        <v>36</v>
      </c>
      <c r="AM17" s="128">
        <v>26</v>
      </c>
      <c r="AN17" s="128">
        <v>10</v>
      </c>
      <c r="AO17" s="129">
        <f t="shared" ref="AO17:AO22" si="57">AL17/$AL$6*100</f>
        <v>0.88365243004418259</v>
      </c>
      <c r="AP17" s="127">
        <f t="shared" si="11"/>
        <v>32</v>
      </c>
      <c r="AQ17" s="128">
        <v>20</v>
      </c>
      <c r="AR17" s="128">
        <v>12</v>
      </c>
      <c r="AS17" s="129">
        <f t="shared" ref="AS17:AS22" si="58">AP17/$AP$6*100</f>
        <v>0.87599233506706808</v>
      </c>
      <c r="AT17" s="127">
        <f t="shared" si="12"/>
        <v>21</v>
      </c>
      <c r="AU17" s="128">
        <v>14</v>
      </c>
      <c r="AV17" s="128">
        <v>7</v>
      </c>
      <c r="AW17" s="129">
        <f t="shared" ref="AW17:AW21" si="59">AT17/$AT$6*100</f>
        <v>0.61565523306948111</v>
      </c>
      <c r="AX17" s="127">
        <f t="shared" si="13"/>
        <v>32</v>
      </c>
      <c r="AY17" s="128">
        <v>16</v>
      </c>
      <c r="AZ17" s="128">
        <v>16</v>
      </c>
      <c r="BA17" s="129">
        <f t="shared" ref="BA17:BA22" si="60">AX17/$AX$6*100</f>
        <v>1.07095046854083</v>
      </c>
      <c r="BB17" s="127">
        <f t="shared" si="14"/>
        <v>27</v>
      </c>
      <c r="BC17" s="128">
        <v>17</v>
      </c>
      <c r="BD17" s="128">
        <v>10</v>
      </c>
      <c r="BE17" s="129">
        <f t="shared" ref="BE17:BE22" si="61">BB17/$BB$6*100</f>
        <v>0.97578604987350914</v>
      </c>
      <c r="BF17" s="127">
        <f t="shared" si="15"/>
        <v>19</v>
      </c>
      <c r="BG17" s="128">
        <v>9</v>
      </c>
      <c r="BH17" s="128">
        <v>10</v>
      </c>
      <c r="BI17" s="129">
        <f t="shared" ref="BI17:BI22" si="62">BF17/$BF$6*100</f>
        <v>0.73189522342064717</v>
      </c>
    </row>
    <row r="18" spans="1:61" s="16" customFormat="1">
      <c r="A18" s="131" t="s">
        <v>182</v>
      </c>
      <c r="B18" s="127">
        <f t="shared" si="32"/>
        <v>148</v>
      </c>
      <c r="C18" s="128">
        <v>129</v>
      </c>
      <c r="D18" s="128">
        <v>19</v>
      </c>
      <c r="E18" s="129">
        <f t="shared" si="48"/>
        <v>2.218890554722639</v>
      </c>
      <c r="F18" s="127">
        <f t="shared" si="2"/>
        <v>191</v>
      </c>
      <c r="G18" s="128">
        <v>172</v>
      </c>
      <c r="H18" s="128">
        <v>19</v>
      </c>
      <c r="I18" s="129">
        <f t="shared" si="49"/>
        <v>2.6117872282237111</v>
      </c>
      <c r="J18" s="127">
        <f t="shared" si="3"/>
        <v>211</v>
      </c>
      <c r="K18" s="128">
        <v>182</v>
      </c>
      <c r="L18" s="128">
        <v>29</v>
      </c>
      <c r="M18" s="129">
        <f t="shared" si="50"/>
        <v>2.9428172942817294</v>
      </c>
      <c r="N18" s="127">
        <f t="shared" si="4"/>
        <v>230</v>
      </c>
      <c r="O18" s="128">
        <v>193</v>
      </c>
      <c r="P18" s="128">
        <v>37</v>
      </c>
      <c r="Q18" s="129">
        <f t="shared" si="51"/>
        <v>3.7785444389682934</v>
      </c>
      <c r="R18" s="127">
        <f t="shared" si="5"/>
        <v>179</v>
      </c>
      <c r="S18" s="128">
        <v>158</v>
      </c>
      <c r="T18" s="128">
        <v>21</v>
      </c>
      <c r="U18" s="129">
        <f t="shared" si="52"/>
        <v>3.2439289597680316</v>
      </c>
      <c r="V18" s="127">
        <f t="shared" si="6"/>
        <v>139</v>
      </c>
      <c r="W18" s="128">
        <v>126</v>
      </c>
      <c r="X18" s="128">
        <v>13</v>
      </c>
      <c r="Y18" s="129">
        <f t="shared" si="53"/>
        <v>2.7894842464378891</v>
      </c>
      <c r="Z18" s="127">
        <f t="shared" si="7"/>
        <v>147</v>
      </c>
      <c r="AA18" s="128">
        <v>136</v>
      </c>
      <c r="AB18" s="128">
        <v>11</v>
      </c>
      <c r="AC18" s="129">
        <f t="shared" si="54"/>
        <v>3.108479593994502</v>
      </c>
      <c r="AD18" s="127">
        <f t="shared" si="8"/>
        <v>142</v>
      </c>
      <c r="AE18" s="128">
        <v>129</v>
      </c>
      <c r="AF18" s="128">
        <v>13</v>
      </c>
      <c r="AG18" s="129">
        <f t="shared" si="55"/>
        <v>3.0148619957537157</v>
      </c>
      <c r="AH18" s="127">
        <f t="shared" si="9"/>
        <v>136</v>
      </c>
      <c r="AI18" s="128">
        <v>123</v>
      </c>
      <c r="AJ18" s="128">
        <v>13</v>
      </c>
      <c r="AK18" s="129">
        <f t="shared" si="56"/>
        <v>3.1842659798642003</v>
      </c>
      <c r="AL18" s="127">
        <f t="shared" si="10"/>
        <v>152</v>
      </c>
      <c r="AM18" s="128">
        <v>136</v>
      </c>
      <c r="AN18" s="128">
        <v>16</v>
      </c>
      <c r="AO18" s="129">
        <f t="shared" si="57"/>
        <v>3.7309769268532156</v>
      </c>
      <c r="AP18" s="127">
        <f t="shared" si="11"/>
        <v>149</v>
      </c>
      <c r="AQ18" s="128">
        <v>135</v>
      </c>
      <c r="AR18" s="128">
        <v>14</v>
      </c>
      <c r="AS18" s="129">
        <f t="shared" si="58"/>
        <v>4.0788393101560363</v>
      </c>
      <c r="AT18" s="127">
        <f t="shared" si="12"/>
        <v>117</v>
      </c>
      <c r="AU18" s="128">
        <v>102</v>
      </c>
      <c r="AV18" s="128">
        <v>15</v>
      </c>
      <c r="AW18" s="129">
        <f t="shared" si="59"/>
        <v>3.4300791556728232</v>
      </c>
      <c r="AX18" s="127">
        <f t="shared" si="13"/>
        <v>130</v>
      </c>
      <c r="AY18" s="128">
        <v>113</v>
      </c>
      <c r="AZ18" s="128">
        <v>17</v>
      </c>
      <c r="BA18" s="129">
        <f t="shared" si="60"/>
        <v>4.3507362784471217</v>
      </c>
      <c r="BB18" s="127">
        <f t="shared" si="14"/>
        <v>130</v>
      </c>
      <c r="BC18" s="128">
        <v>114</v>
      </c>
      <c r="BD18" s="128">
        <v>16</v>
      </c>
      <c r="BE18" s="129">
        <f t="shared" si="61"/>
        <v>4.6982291290206</v>
      </c>
      <c r="BF18" s="127">
        <f t="shared" si="15"/>
        <v>111</v>
      </c>
      <c r="BG18" s="128">
        <v>96</v>
      </c>
      <c r="BH18" s="128">
        <v>15</v>
      </c>
      <c r="BI18" s="129">
        <f t="shared" si="62"/>
        <v>4.2758089368258858</v>
      </c>
    </row>
    <row r="19" spans="1:61" s="16" customFormat="1">
      <c r="A19" s="132" t="s">
        <v>183</v>
      </c>
      <c r="B19" s="127">
        <f t="shared" si="32"/>
        <v>0</v>
      </c>
      <c r="C19" s="128">
        <v>0</v>
      </c>
      <c r="D19" s="128">
        <v>0</v>
      </c>
      <c r="E19" s="129">
        <f t="shared" si="48"/>
        <v>0</v>
      </c>
      <c r="F19" s="127">
        <f t="shared" si="2"/>
        <v>0</v>
      </c>
      <c r="G19" s="128">
        <v>0</v>
      </c>
      <c r="H19" s="128">
        <v>0</v>
      </c>
      <c r="I19" s="129">
        <f t="shared" si="49"/>
        <v>0</v>
      </c>
      <c r="J19" s="127">
        <f t="shared" si="3"/>
        <v>6</v>
      </c>
      <c r="K19" s="128">
        <v>6</v>
      </c>
      <c r="L19" s="128">
        <v>0</v>
      </c>
      <c r="M19" s="129">
        <f t="shared" si="50"/>
        <v>8.3682008368200833E-2</v>
      </c>
      <c r="N19" s="127">
        <f t="shared" si="4"/>
        <v>10</v>
      </c>
      <c r="O19" s="128">
        <v>10</v>
      </c>
      <c r="P19" s="128" t="s">
        <v>272</v>
      </c>
      <c r="Q19" s="129">
        <f t="shared" si="51"/>
        <v>0.16428454082470839</v>
      </c>
      <c r="R19" s="127">
        <f t="shared" si="5"/>
        <v>5</v>
      </c>
      <c r="S19" s="128">
        <v>5</v>
      </c>
      <c r="T19" s="128">
        <v>0</v>
      </c>
      <c r="U19" s="129">
        <f t="shared" si="52"/>
        <v>9.0612540775643347E-2</v>
      </c>
      <c r="V19" s="127">
        <f t="shared" si="6"/>
        <v>3</v>
      </c>
      <c r="W19" s="128">
        <v>3</v>
      </c>
      <c r="X19" s="128">
        <v>0</v>
      </c>
      <c r="Y19" s="129">
        <f t="shared" si="53"/>
        <v>6.0204695966285374E-2</v>
      </c>
      <c r="Z19" s="127">
        <f t="shared" si="7"/>
        <v>2</v>
      </c>
      <c r="AA19" s="128">
        <v>2</v>
      </c>
      <c r="AB19" s="128">
        <v>0</v>
      </c>
      <c r="AC19" s="129">
        <f t="shared" si="54"/>
        <v>4.2292239374074857E-2</v>
      </c>
      <c r="AD19" s="127">
        <f t="shared" si="8"/>
        <v>6</v>
      </c>
      <c r="AE19" s="128">
        <v>5</v>
      </c>
      <c r="AF19" s="128">
        <v>1</v>
      </c>
      <c r="AG19" s="129">
        <f t="shared" si="55"/>
        <v>0.12738853503184713</v>
      </c>
      <c r="AH19" s="127">
        <f t="shared" si="9"/>
        <v>1</v>
      </c>
      <c r="AI19" s="128">
        <v>1</v>
      </c>
      <c r="AJ19" s="128">
        <v>0</v>
      </c>
      <c r="AK19" s="129">
        <f t="shared" si="56"/>
        <v>2.3413720440177945E-2</v>
      </c>
      <c r="AL19" s="127">
        <f t="shared" si="10"/>
        <v>10</v>
      </c>
      <c r="AM19" s="128">
        <v>7</v>
      </c>
      <c r="AN19" s="128">
        <v>3</v>
      </c>
      <c r="AO19" s="129">
        <f t="shared" si="57"/>
        <v>0.24545900834560627</v>
      </c>
      <c r="AP19" s="127">
        <f t="shared" si="11"/>
        <v>11</v>
      </c>
      <c r="AQ19" s="128">
        <v>8</v>
      </c>
      <c r="AR19" s="128">
        <v>3</v>
      </c>
      <c r="AS19" s="129">
        <f t="shared" si="58"/>
        <v>0.30112236517930469</v>
      </c>
      <c r="AT19" s="127">
        <f t="shared" si="12"/>
        <v>10</v>
      </c>
      <c r="AU19" s="128">
        <v>7</v>
      </c>
      <c r="AV19" s="128">
        <v>3</v>
      </c>
      <c r="AW19" s="129">
        <f>AT19/$AT$6*100</f>
        <v>0.29316915860451481</v>
      </c>
      <c r="AX19" s="127">
        <f t="shared" si="13"/>
        <v>4</v>
      </c>
      <c r="AY19" s="128">
        <v>2</v>
      </c>
      <c r="AZ19" s="128">
        <v>2</v>
      </c>
      <c r="BA19" s="129">
        <f t="shared" si="60"/>
        <v>0.13386880856760375</v>
      </c>
      <c r="BB19" s="127">
        <f t="shared" si="14"/>
        <v>5</v>
      </c>
      <c r="BC19" s="128">
        <v>2</v>
      </c>
      <c r="BD19" s="128">
        <v>3</v>
      </c>
      <c r="BE19" s="129">
        <f t="shared" si="61"/>
        <v>0.18070112034694613</v>
      </c>
      <c r="BF19" s="127">
        <f t="shared" si="15"/>
        <v>5</v>
      </c>
      <c r="BG19" s="128">
        <v>5</v>
      </c>
      <c r="BH19" s="128">
        <v>0</v>
      </c>
      <c r="BI19" s="129">
        <f t="shared" si="62"/>
        <v>0.19260400616332821</v>
      </c>
    </row>
    <row r="20" spans="1:61" s="16" customFormat="1">
      <c r="A20" s="131" t="s">
        <v>184</v>
      </c>
      <c r="B20" s="127">
        <f t="shared" si="32"/>
        <v>325</v>
      </c>
      <c r="C20" s="128">
        <v>211</v>
      </c>
      <c r="D20" s="128">
        <v>114</v>
      </c>
      <c r="E20" s="129">
        <f t="shared" si="48"/>
        <v>4.8725637181409294</v>
      </c>
      <c r="F20" s="127">
        <f t="shared" si="2"/>
        <v>464</v>
      </c>
      <c r="G20" s="128">
        <v>313</v>
      </c>
      <c r="H20" s="128">
        <v>151</v>
      </c>
      <c r="I20" s="129">
        <f t="shared" si="49"/>
        <v>6.3448653083549837</v>
      </c>
      <c r="J20" s="127">
        <f t="shared" si="3"/>
        <v>588</v>
      </c>
      <c r="K20" s="128">
        <v>397</v>
      </c>
      <c r="L20" s="128">
        <v>191</v>
      </c>
      <c r="M20" s="129">
        <f t="shared" si="50"/>
        <v>8.2008368200836816</v>
      </c>
      <c r="N20" s="127">
        <f t="shared" si="4"/>
        <v>620</v>
      </c>
      <c r="O20" s="128">
        <v>387</v>
      </c>
      <c r="P20" s="128">
        <v>233</v>
      </c>
      <c r="Q20" s="129">
        <f t="shared" si="51"/>
        <v>10.185641531131919</v>
      </c>
      <c r="R20" s="127">
        <f t="shared" si="5"/>
        <v>731</v>
      </c>
      <c r="S20" s="128">
        <v>406</v>
      </c>
      <c r="T20" s="128">
        <v>325</v>
      </c>
      <c r="U20" s="129">
        <f t="shared" si="52"/>
        <v>13.247553461399059</v>
      </c>
      <c r="V20" s="127">
        <f t="shared" si="6"/>
        <v>660</v>
      </c>
      <c r="W20" s="128">
        <v>371</v>
      </c>
      <c r="X20" s="128">
        <v>289</v>
      </c>
      <c r="Y20" s="129">
        <f t="shared" si="53"/>
        <v>13.245033112582782</v>
      </c>
      <c r="Z20" s="127">
        <f t="shared" si="7"/>
        <v>738</v>
      </c>
      <c r="AA20" s="128">
        <v>391</v>
      </c>
      <c r="AB20" s="128">
        <v>347</v>
      </c>
      <c r="AC20" s="129">
        <f t="shared" si="54"/>
        <v>15.605836329033623</v>
      </c>
      <c r="AD20" s="127">
        <f t="shared" si="8"/>
        <v>777</v>
      </c>
      <c r="AE20" s="128">
        <v>407</v>
      </c>
      <c r="AF20" s="128">
        <v>370</v>
      </c>
      <c r="AG20" s="129">
        <f t="shared" si="55"/>
        <v>16.496815286624201</v>
      </c>
      <c r="AH20" s="127">
        <f t="shared" si="9"/>
        <v>764</v>
      </c>
      <c r="AI20" s="128">
        <v>403</v>
      </c>
      <c r="AJ20" s="128">
        <v>361</v>
      </c>
      <c r="AK20" s="129">
        <f t="shared" si="56"/>
        <v>17.888082416295951</v>
      </c>
      <c r="AL20" s="127">
        <f t="shared" si="10"/>
        <v>814</v>
      </c>
      <c r="AM20" s="128">
        <v>416</v>
      </c>
      <c r="AN20" s="128">
        <v>398</v>
      </c>
      <c r="AO20" s="129">
        <f t="shared" si="57"/>
        <v>19.980363279332352</v>
      </c>
      <c r="AP20" s="127">
        <f t="shared" si="11"/>
        <v>777</v>
      </c>
      <c r="AQ20" s="128">
        <v>377</v>
      </c>
      <c r="AR20" s="128">
        <v>400</v>
      </c>
      <c r="AS20" s="129">
        <f t="shared" si="58"/>
        <v>21.270188885847251</v>
      </c>
      <c r="AT20" s="127">
        <f t="shared" si="12"/>
        <v>862</v>
      </c>
      <c r="AU20" s="128">
        <v>392</v>
      </c>
      <c r="AV20" s="128">
        <v>470</v>
      </c>
      <c r="AW20" s="129">
        <f t="shared" si="59"/>
        <v>25.271181471709177</v>
      </c>
      <c r="AX20" s="127">
        <f t="shared" si="13"/>
        <v>783</v>
      </c>
      <c r="AY20" s="128">
        <v>340</v>
      </c>
      <c r="AZ20" s="128">
        <v>443</v>
      </c>
      <c r="BA20" s="129">
        <f t="shared" si="60"/>
        <v>26.204819277108431</v>
      </c>
      <c r="BB20" s="127">
        <f t="shared" si="14"/>
        <v>721</v>
      </c>
      <c r="BC20" s="128">
        <v>305</v>
      </c>
      <c r="BD20" s="128">
        <v>416</v>
      </c>
      <c r="BE20" s="129">
        <f t="shared" si="61"/>
        <v>26.057101554029632</v>
      </c>
      <c r="BF20" s="127">
        <f t="shared" si="15"/>
        <v>693</v>
      </c>
      <c r="BG20" s="128">
        <v>296</v>
      </c>
      <c r="BH20" s="128">
        <v>397</v>
      </c>
      <c r="BI20" s="129">
        <f t="shared" si="62"/>
        <v>26.694915254237291</v>
      </c>
    </row>
    <row r="21" spans="1:61" s="16" customFormat="1">
      <c r="A21" s="131" t="s">
        <v>185</v>
      </c>
      <c r="B21" s="127">
        <f t="shared" si="32"/>
        <v>91</v>
      </c>
      <c r="C21" s="128">
        <v>84</v>
      </c>
      <c r="D21" s="128">
        <v>7</v>
      </c>
      <c r="E21" s="129">
        <f>B21/$B$6*100</f>
        <v>1.3643178410794603</v>
      </c>
      <c r="F21" s="127">
        <f t="shared" si="2"/>
        <v>97</v>
      </c>
      <c r="G21" s="128">
        <v>88</v>
      </c>
      <c r="H21" s="128">
        <v>9</v>
      </c>
      <c r="I21" s="129">
        <f t="shared" si="49"/>
        <v>1.3264050321345549</v>
      </c>
      <c r="J21" s="127">
        <f t="shared" si="3"/>
        <v>112</v>
      </c>
      <c r="K21" s="128">
        <v>91</v>
      </c>
      <c r="L21" s="128">
        <v>21</v>
      </c>
      <c r="M21" s="129">
        <f t="shared" si="50"/>
        <v>1.5620641562064157</v>
      </c>
      <c r="N21" s="127">
        <f t="shared" si="4"/>
        <v>107</v>
      </c>
      <c r="O21" s="128">
        <v>87</v>
      </c>
      <c r="P21" s="128">
        <v>20</v>
      </c>
      <c r="Q21" s="129">
        <f t="shared" si="51"/>
        <v>1.7578445868243797</v>
      </c>
      <c r="R21" s="127">
        <f t="shared" si="5"/>
        <v>135</v>
      </c>
      <c r="S21" s="128">
        <v>98</v>
      </c>
      <c r="T21" s="128">
        <v>37</v>
      </c>
      <c r="U21" s="129">
        <f t="shared" si="52"/>
        <v>2.4465386009423704</v>
      </c>
      <c r="V21" s="127">
        <f t="shared" si="6"/>
        <v>131</v>
      </c>
      <c r="W21" s="128">
        <v>94</v>
      </c>
      <c r="X21" s="128">
        <v>37</v>
      </c>
      <c r="Y21" s="129">
        <f t="shared" si="53"/>
        <v>2.6289383905277948</v>
      </c>
      <c r="Z21" s="127">
        <f t="shared" si="7"/>
        <v>138</v>
      </c>
      <c r="AA21" s="128">
        <v>104</v>
      </c>
      <c r="AB21" s="128">
        <v>34</v>
      </c>
      <c r="AC21" s="129">
        <f t="shared" si="54"/>
        <v>2.9181645168111654</v>
      </c>
      <c r="AD21" s="127">
        <f t="shared" si="8"/>
        <v>129</v>
      </c>
      <c r="AE21" s="128">
        <v>98</v>
      </c>
      <c r="AF21" s="128">
        <v>31</v>
      </c>
      <c r="AG21" s="129">
        <f t="shared" si="55"/>
        <v>2.7388535031847137</v>
      </c>
      <c r="AH21" s="127">
        <f t="shared" si="9"/>
        <v>145</v>
      </c>
      <c r="AI21" s="128">
        <v>111</v>
      </c>
      <c r="AJ21" s="128">
        <v>34</v>
      </c>
      <c r="AK21" s="129">
        <f t="shared" si="56"/>
        <v>3.3949894638258016</v>
      </c>
      <c r="AL21" s="127">
        <f t="shared" si="10"/>
        <v>142</v>
      </c>
      <c r="AM21" s="128">
        <v>103</v>
      </c>
      <c r="AN21" s="128">
        <v>39</v>
      </c>
      <c r="AO21" s="129">
        <f t="shared" si="57"/>
        <v>3.4855179185076093</v>
      </c>
      <c r="AP21" s="127">
        <f t="shared" si="11"/>
        <v>144</v>
      </c>
      <c r="AQ21" s="128">
        <v>109</v>
      </c>
      <c r="AR21" s="128">
        <v>35</v>
      </c>
      <c r="AS21" s="129">
        <f t="shared" si="58"/>
        <v>3.941965507801807</v>
      </c>
      <c r="AT21" s="127">
        <f t="shared" si="12"/>
        <v>125</v>
      </c>
      <c r="AU21" s="128">
        <v>102</v>
      </c>
      <c r="AV21" s="128">
        <v>23</v>
      </c>
      <c r="AW21" s="129">
        <f t="shared" si="59"/>
        <v>3.6646144825564351</v>
      </c>
      <c r="AX21" s="127">
        <f t="shared" si="13"/>
        <v>123</v>
      </c>
      <c r="AY21" s="128">
        <v>96</v>
      </c>
      <c r="AZ21" s="128">
        <v>27</v>
      </c>
      <c r="BA21" s="129">
        <f t="shared" si="60"/>
        <v>4.1164658634538149</v>
      </c>
      <c r="BB21" s="127">
        <f t="shared" si="14"/>
        <v>125</v>
      </c>
      <c r="BC21" s="128">
        <v>96</v>
      </c>
      <c r="BD21" s="128">
        <v>29</v>
      </c>
      <c r="BE21" s="129">
        <f t="shared" si="61"/>
        <v>4.5175280086736542</v>
      </c>
      <c r="BF21" s="127">
        <f t="shared" si="15"/>
        <v>110</v>
      </c>
      <c r="BG21" s="128">
        <v>83</v>
      </c>
      <c r="BH21" s="128">
        <v>27</v>
      </c>
      <c r="BI21" s="129">
        <f t="shared" si="62"/>
        <v>4.2372881355932197</v>
      </c>
    </row>
    <row r="22" spans="1:61" s="16" customFormat="1">
      <c r="A22" s="124" t="s">
        <v>173</v>
      </c>
      <c r="B22" s="73">
        <f t="shared" si="32"/>
        <v>0</v>
      </c>
      <c r="C22" s="125">
        <v>0</v>
      </c>
      <c r="D22" s="125">
        <v>0</v>
      </c>
      <c r="E22" s="74">
        <f>B22/$B$6*100</f>
        <v>0</v>
      </c>
      <c r="F22" s="73">
        <f t="shared" si="2"/>
        <v>0</v>
      </c>
      <c r="G22" s="125">
        <v>0</v>
      </c>
      <c r="H22" s="125">
        <v>0</v>
      </c>
      <c r="I22" s="74">
        <f t="shared" si="49"/>
        <v>0</v>
      </c>
      <c r="J22" s="73">
        <f t="shared" si="3"/>
        <v>1</v>
      </c>
      <c r="K22" s="125">
        <v>1</v>
      </c>
      <c r="L22" s="125">
        <v>0</v>
      </c>
      <c r="M22" s="74">
        <f t="shared" si="50"/>
        <v>1.3947001394700139E-2</v>
      </c>
      <c r="N22" s="73">
        <f t="shared" si="4"/>
        <v>0</v>
      </c>
      <c r="O22" s="125">
        <v>0</v>
      </c>
      <c r="P22" s="125">
        <v>0</v>
      </c>
      <c r="Q22" s="74">
        <f t="shared" si="51"/>
        <v>0</v>
      </c>
      <c r="R22" s="73">
        <f t="shared" si="5"/>
        <v>2</v>
      </c>
      <c r="S22" s="125">
        <v>2</v>
      </c>
      <c r="T22" s="125">
        <v>0</v>
      </c>
      <c r="U22" s="74">
        <f t="shared" si="52"/>
        <v>3.6245016310257339E-2</v>
      </c>
      <c r="V22" s="73">
        <f t="shared" si="6"/>
        <v>5</v>
      </c>
      <c r="W22" s="125">
        <v>0</v>
      </c>
      <c r="X22" s="125">
        <v>5</v>
      </c>
      <c r="Y22" s="74">
        <f t="shared" si="53"/>
        <v>0.10034115994380895</v>
      </c>
      <c r="Z22" s="73">
        <f t="shared" si="7"/>
        <v>0</v>
      </c>
      <c r="AA22" s="125">
        <v>0</v>
      </c>
      <c r="AB22" s="125">
        <v>0</v>
      </c>
      <c r="AC22" s="74">
        <f t="shared" si="54"/>
        <v>0</v>
      </c>
      <c r="AD22" s="73">
        <f t="shared" si="8"/>
        <v>0</v>
      </c>
      <c r="AE22" s="125">
        <v>0</v>
      </c>
      <c r="AF22" s="125">
        <v>0</v>
      </c>
      <c r="AG22" s="74">
        <f t="shared" si="55"/>
        <v>0</v>
      </c>
      <c r="AH22" s="73">
        <f t="shared" si="9"/>
        <v>0</v>
      </c>
      <c r="AI22" s="125">
        <v>0</v>
      </c>
      <c r="AJ22" s="125">
        <v>0</v>
      </c>
      <c r="AK22" s="74">
        <f t="shared" si="56"/>
        <v>0</v>
      </c>
      <c r="AL22" s="73">
        <f t="shared" si="10"/>
        <v>1</v>
      </c>
      <c r="AM22" s="125">
        <v>1</v>
      </c>
      <c r="AN22" s="125">
        <v>0</v>
      </c>
      <c r="AO22" s="74">
        <f t="shared" si="57"/>
        <v>2.4545900834560628E-2</v>
      </c>
      <c r="AP22" s="73">
        <f t="shared" si="11"/>
        <v>2</v>
      </c>
      <c r="AQ22" s="125">
        <v>1</v>
      </c>
      <c r="AR22" s="125">
        <v>1</v>
      </c>
      <c r="AS22" s="74">
        <f t="shared" si="58"/>
        <v>5.4749520941691755E-2</v>
      </c>
      <c r="AT22" s="73">
        <f t="shared" si="12"/>
        <v>1</v>
      </c>
      <c r="AU22" s="125">
        <v>0</v>
      </c>
      <c r="AV22" s="125">
        <v>1</v>
      </c>
      <c r="AW22" s="74">
        <f>AT22/$AT$6*100</f>
        <v>2.931691586045148E-2</v>
      </c>
      <c r="AX22" s="73">
        <f t="shared" si="13"/>
        <v>2</v>
      </c>
      <c r="AY22" s="125">
        <v>1</v>
      </c>
      <c r="AZ22" s="125">
        <v>1</v>
      </c>
      <c r="BA22" s="74">
        <f t="shared" si="60"/>
        <v>6.6934404283801874E-2</v>
      </c>
      <c r="BB22" s="73">
        <f t="shared" si="14"/>
        <v>30</v>
      </c>
      <c r="BC22" s="125">
        <v>11</v>
      </c>
      <c r="BD22" s="125">
        <v>19</v>
      </c>
      <c r="BE22" s="74">
        <f t="shared" si="61"/>
        <v>1.0842067220816769</v>
      </c>
      <c r="BF22" s="73">
        <f t="shared" si="15"/>
        <v>7</v>
      </c>
      <c r="BG22" s="125">
        <v>4</v>
      </c>
      <c r="BH22" s="125">
        <v>3</v>
      </c>
      <c r="BI22" s="74">
        <f t="shared" si="62"/>
        <v>0.26964560862865949</v>
      </c>
    </row>
  </sheetData>
  <mergeCells count="16">
    <mergeCell ref="BF3:BI3"/>
    <mergeCell ref="BB3:BE3"/>
    <mergeCell ref="A3:A4"/>
    <mergeCell ref="R3:U3"/>
    <mergeCell ref="AH3:AK3"/>
    <mergeCell ref="AD3:AG3"/>
    <mergeCell ref="AX3:BA3"/>
    <mergeCell ref="AT3:AW3"/>
    <mergeCell ref="AP3:AS3"/>
    <mergeCell ref="Z3:AC3"/>
    <mergeCell ref="V3:Y3"/>
    <mergeCell ref="AL3:AO3"/>
    <mergeCell ref="B3:E3"/>
    <mergeCell ref="F3:I3"/>
    <mergeCell ref="J3:M3"/>
    <mergeCell ref="N3:Q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colBreaks count="4" manualBreakCount="4">
    <brk id="13" max="1048575" man="1"/>
    <brk id="25" max="1048575" man="1"/>
    <brk id="37" max="1048575" man="1"/>
    <brk id="49" max="1048575" man="1"/>
  </colBreaks>
  <ignoredErrors>
    <ignoredError sqref="F7 E11:F11 E15:F15 I11:J11 I15:J15 J7 M11:N11 M15:N15 N7 Q11:R11 Q15:R15 R7 U11:V11 U15:V15 Y15:Z15 Y11:Z11 V7 Z7 AC11:AD11 AC15:AD15 AD7 AG11:AH11 AG15:AH15 AH7 AK15:AL15 AK11:AL11 AL7 AO11:AP11 AO15:AP15 AP7 AS11:AT11 AT7 AS15 AW15:AX15 AW11:AX11 AX7 BA11:BB11 BA15:BB15 BB7 BE15 BE11" formula="1"/>
    <ignoredError sqref="S15 AM15 AQ15:AR15 AV15 AY15:AZ15 BC15:BD15" formulaRange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W39"/>
  <sheetViews>
    <sheetView zoomScaleNormal="100" workbookViewId="0">
      <pane xSplit="1" topLeftCell="B1" activePane="topRight" state="frozen"/>
      <selection pane="topRight" activeCell="A25" sqref="A25"/>
    </sheetView>
  </sheetViews>
  <sheetFormatPr defaultRowHeight="18.75"/>
  <cols>
    <col min="1" max="1" width="27.375" style="8" customWidth="1"/>
    <col min="2" max="4" width="9" style="8"/>
    <col min="5" max="5" width="9" style="18"/>
    <col min="6" max="8" width="9" style="8"/>
    <col min="9" max="9" width="9" style="18"/>
    <col min="10" max="12" width="9" style="8"/>
    <col min="13" max="13" width="9" style="18"/>
    <col min="14" max="16" width="9" style="8"/>
    <col min="17" max="17" width="9" style="18"/>
    <col min="18" max="20" width="9" style="8"/>
    <col min="21" max="21" width="9" style="18"/>
    <col min="22" max="24" width="9" style="8"/>
    <col min="25" max="25" width="9" style="18"/>
    <col min="26" max="28" width="9" style="8"/>
    <col min="29" max="29" width="9" style="18"/>
    <col min="30" max="32" width="9" style="8"/>
    <col min="33" max="33" width="9" style="18"/>
    <col min="34" max="36" width="9" style="8"/>
    <col min="37" max="37" width="9" style="18"/>
    <col min="38" max="40" width="9" style="8"/>
    <col min="41" max="41" width="9" style="18"/>
    <col min="42" max="44" width="9" style="8"/>
    <col min="45" max="45" width="9" style="18"/>
    <col min="46" max="48" width="9" style="8"/>
    <col min="49" max="49" width="9" style="18"/>
    <col min="50" max="16384" width="9" style="8"/>
  </cols>
  <sheetData>
    <row r="1" spans="1:49">
      <c r="B1" s="8" t="s">
        <v>100</v>
      </c>
    </row>
    <row r="2" spans="1:49">
      <c r="B2" s="8" t="s">
        <v>187</v>
      </c>
    </row>
    <row r="3" spans="1:49">
      <c r="A3" s="281" t="s">
        <v>9</v>
      </c>
      <c r="B3" s="278" t="s">
        <v>130</v>
      </c>
      <c r="C3" s="279"/>
      <c r="D3" s="279"/>
      <c r="E3" s="282"/>
      <c r="F3" s="278" t="s">
        <v>131</v>
      </c>
      <c r="G3" s="279"/>
      <c r="H3" s="279"/>
      <c r="I3" s="282"/>
      <c r="J3" s="278" t="s">
        <v>132</v>
      </c>
      <c r="K3" s="279"/>
      <c r="L3" s="279"/>
      <c r="M3" s="282"/>
      <c r="N3" s="278" t="s">
        <v>155</v>
      </c>
      <c r="O3" s="279"/>
      <c r="P3" s="279"/>
      <c r="Q3" s="282"/>
      <c r="R3" s="278" t="s">
        <v>156</v>
      </c>
      <c r="S3" s="279"/>
      <c r="T3" s="279"/>
      <c r="U3" s="282"/>
      <c r="V3" s="278" t="s">
        <v>157</v>
      </c>
      <c r="W3" s="279"/>
      <c r="X3" s="279"/>
      <c r="Y3" s="282"/>
      <c r="Z3" s="278" t="s">
        <v>158</v>
      </c>
      <c r="AA3" s="279"/>
      <c r="AB3" s="279"/>
      <c r="AC3" s="282"/>
      <c r="AD3" s="278" t="s">
        <v>159</v>
      </c>
      <c r="AE3" s="279"/>
      <c r="AF3" s="279"/>
      <c r="AG3" s="282"/>
      <c r="AH3" s="278" t="s">
        <v>129</v>
      </c>
      <c r="AI3" s="279"/>
      <c r="AJ3" s="279"/>
      <c r="AK3" s="282"/>
      <c r="AL3" s="278" t="s">
        <v>160</v>
      </c>
      <c r="AM3" s="279"/>
      <c r="AN3" s="279"/>
      <c r="AO3" s="282"/>
      <c r="AP3" s="278" t="s">
        <v>161</v>
      </c>
      <c r="AQ3" s="279"/>
      <c r="AR3" s="279"/>
      <c r="AS3" s="282"/>
      <c r="AT3" s="278" t="s">
        <v>162</v>
      </c>
      <c r="AU3" s="279"/>
      <c r="AV3" s="279"/>
      <c r="AW3" s="282"/>
    </row>
    <row r="4" spans="1:49">
      <c r="A4" s="281"/>
      <c r="B4" s="113" t="s">
        <v>11</v>
      </c>
      <c r="C4" s="114" t="s">
        <v>12</v>
      </c>
      <c r="D4" s="114" t="s">
        <v>13</v>
      </c>
      <c r="E4" s="115" t="s">
        <v>168</v>
      </c>
      <c r="F4" s="113" t="s">
        <v>11</v>
      </c>
      <c r="G4" s="114" t="s">
        <v>12</v>
      </c>
      <c r="H4" s="114" t="s">
        <v>13</v>
      </c>
      <c r="I4" s="115" t="s">
        <v>168</v>
      </c>
      <c r="J4" s="113" t="s">
        <v>11</v>
      </c>
      <c r="K4" s="114" t="s">
        <v>12</v>
      </c>
      <c r="L4" s="114" t="s">
        <v>13</v>
      </c>
      <c r="M4" s="115" t="s">
        <v>168</v>
      </c>
      <c r="N4" s="113" t="s">
        <v>11</v>
      </c>
      <c r="O4" s="114" t="s">
        <v>12</v>
      </c>
      <c r="P4" s="114" t="s">
        <v>13</v>
      </c>
      <c r="Q4" s="115" t="s">
        <v>168</v>
      </c>
      <c r="R4" s="113" t="s">
        <v>11</v>
      </c>
      <c r="S4" s="114" t="s">
        <v>12</v>
      </c>
      <c r="T4" s="114" t="s">
        <v>13</v>
      </c>
      <c r="U4" s="115" t="s">
        <v>168</v>
      </c>
      <c r="V4" s="113" t="s">
        <v>11</v>
      </c>
      <c r="W4" s="114" t="s">
        <v>12</v>
      </c>
      <c r="X4" s="114" t="s">
        <v>13</v>
      </c>
      <c r="Y4" s="115" t="s">
        <v>168</v>
      </c>
      <c r="Z4" s="113" t="s">
        <v>11</v>
      </c>
      <c r="AA4" s="114" t="s">
        <v>12</v>
      </c>
      <c r="AB4" s="114" t="s">
        <v>13</v>
      </c>
      <c r="AC4" s="115" t="s">
        <v>168</v>
      </c>
      <c r="AD4" s="113" t="s">
        <v>11</v>
      </c>
      <c r="AE4" s="114" t="s">
        <v>12</v>
      </c>
      <c r="AF4" s="114" t="s">
        <v>13</v>
      </c>
      <c r="AG4" s="115" t="s">
        <v>168</v>
      </c>
      <c r="AH4" s="113" t="s">
        <v>11</v>
      </c>
      <c r="AI4" s="114" t="s">
        <v>12</v>
      </c>
      <c r="AJ4" s="114" t="s">
        <v>13</v>
      </c>
      <c r="AK4" s="115" t="s">
        <v>168</v>
      </c>
      <c r="AL4" s="113" t="s">
        <v>11</v>
      </c>
      <c r="AM4" s="114" t="s">
        <v>12</v>
      </c>
      <c r="AN4" s="114" t="s">
        <v>13</v>
      </c>
      <c r="AO4" s="115" t="s">
        <v>168</v>
      </c>
      <c r="AP4" s="113" t="s">
        <v>11</v>
      </c>
      <c r="AQ4" s="114" t="s">
        <v>12</v>
      </c>
      <c r="AR4" s="114" t="s">
        <v>13</v>
      </c>
      <c r="AS4" s="115" t="s">
        <v>168</v>
      </c>
      <c r="AT4" s="113" t="s">
        <v>11</v>
      </c>
      <c r="AU4" s="114" t="s">
        <v>12</v>
      </c>
      <c r="AV4" s="114" t="s">
        <v>13</v>
      </c>
      <c r="AW4" s="115" t="s">
        <v>168</v>
      </c>
    </row>
    <row r="5" spans="1:49">
      <c r="A5" s="14"/>
      <c r="B5" s="46" t="s">
        <v>115</v>
      </c>
      <c r="C5" s="53" t="s">
        <v>115</v>
      </c>
      <c r="D5" s="53" t="s">
        <v>115</v>
      </c>
      <c r="E5" s="54" t="s">
        <v>104</v>
      </c>
      <c r="F5" s="46" t="s">
        <v>115</v>
      </c>
      <c r="G5" s="53" t="s">
        <v>115</v>
      </c>
      <c r="H5" s="53" t="s">
        <v>115</v>
      </c>
      <c r="I5" s="54" t="s">
        <v>104</v>
      </c>
      <c r="J5" s="46" t="s">
        <v>115</v>
      </c>
      <c r="K5" s="53" t="s">
        <v>115</v>
      </c>
      <c r="L5" s="53" t="s">
        <v>115</v>
      </c>
      <c r="M5" s="54" t="s">
        <v>104</v>
      </c>
      <c r="N5" s="46" t="s">
        <v>115</v>
      </c>
      <c r="O5" s="53" t="s">
        <v>115</v>
      </c>
      <c r="P5" s="53" t="s">
        <v>115</v>
      </c>
      <c r="Q5" s="54" t="s">
        <v>104</v>
      </c>
      <c r="R5" s="46" t="s">
        <v>115</v>
      </c>
      <c r="S5" s="53" t="s">
        <v>115</v>
      </c>
      <c r="T5" s="53" t="s">
        <v>115</v>
      </c>
      <c r="U5" s="54" t="s">
        <v>104</v>
      </c>
      <c r="V5" s="46" t="s">
        <v>115</v>
      </c>
      <c r="W5" s="53" t="s">
        <v>115</v>
      </c>
      <c r="X5" s="53" t="s">
        <v>115</v>
      </c>
      <c r="Y5" s="54" t="s">
        <v>104</v>
      </c>
      <c r="Z5" s="46" t="s">
        <v>115</v>
      </c>
      <c r="AA5" s="53" t="s">
        <v>115</v>
      </c>
      <c r="AB5" s="53" t="s">
        <v>115</v>
      </c>
      <c r="AC5" s="54" t="s">
        <v>104</v>
      </c>
      <c r="AD5" s="46" t="s">
        <v>115</v>
      </c>
      <c r="AE5" s="53" t="s">
        <v>115</v>
      </c>
      <c r="AF5" s="53" t="s">
        <v>115</v>
      </c>
      <c r="AG5" s="54" t="s">
        <v>104</v>
      </c>
      <c r="AH5" s="46" t="s">
        <v>115</v>
      </c>
      <c r="AI5" s="53" t="s">
        <v>115</v>
      </c>
      <c r="AJ5" s="53" t="s">
        <v>115</v>
      </c>
      <c r="AK5" s="54" t="s">
        <v>104</v>
      </c>
      <c r="AL5" s="46" t="s">
        <v>115</v>
      </c>
      <c r="AM5" s="53" t="s">
        <v>115</v>
      </c>
      <c r="AN5" s="53" t="s">
        <v>115</v>
      </c>
      <c r="AO5" s="54" t="s">
        <v>104</v>
      </c>
      <c r="AP5" s="46" t="s">
        <v>115</v>
      </c>
      <c r="AQ5" s="53" t="s">
        <v>115</v>
      </c>
      <c r="AR5" s="53" t="s">
        <v>115</v>
      </c>
      <c r="AS5" s="54" t="s">
        <v>104</v>
      </c>
      <c r="AT5" s="46" t="s">
        <v>115</v>
      </c>
      <c r="AU5" s="53" t="s">
        <v>115</v>
      </c>
      <c r="AV5" s="53" t="s">
        <v>115</v>
      </c>
      <c r="AW5" s="54" t="s">
        <v>104</v>
      </c>
    </row>
    <row r="6" spans="1:49" s="16" customFormat="1">
      <c r="A6" s="109" t="s">
        <v>169</v>
      </c>
      <c r="B6" s="110">
        <f>SUM(B7:B17)</f>
        <v>6670</v>
      </c>
      <c r="C6" s="111">
        <f t="shared" ref="C6" si="0">SUM(C7:C17)</f>
        <v>3887</v>
      </c>
      <c r="D6" s="111">
        <f t="shared" ref="D6" si="1">SUM(D7:D17)</f>
        <v>2783</v>
      </c>
      <c r="E6" s="112">
        <f t="shared" ref="E6:U6" si="2">SUM(E7:E17)</f>
        <v>100</v>
      </c>
      <c r="F6" s="110">
        <f t="shared" ref="F6" si="3">SUM(F7:F17)</f>
        <v>7313</v>
      </c>
      <c r="G6" s="111">
        <f t="shared" si="2"/>
        <v>4178</v>
      </c>
      <c r="H6" s="111">
        <f t="shared" si="2"/>
        <v>3135</v>
      </c>
      <c r="I6" s="112">
        <f t="shared" si="2"/>
        <v>100</v>
      </c>
      <c r="J6" s="110">
        <f t="shared" si="2"/>
        <v>7170</v>
      </c>
      <c r="K6" s="111">
        <f t="shared" si="2"/>
        <v>4195</v>
      </c>
      <c r="L6" s="111">
        <f t="shared" si="2"/>
        <v>2975</v>
      </c>
      <c r="M6" s="112">
        <f t="shared" si="2"/>
        <v>99.999999999999986</v>
      </c>
      <c r="N6" s="110">
        <f t="shared" si="2"/>
        <v>6087</v>
      </c>
      <c r="O6" s="111">
        <f t="shared" si="2"/>
        <v>3570</v>
      </c>
      <c r="P6" s="111">
        <f t="shared" si="2"/>
        <v>2517</v>
      </c>
      <c r="Q6" s="112">
        <f t="shared" si="2"/>
        <v>100.00000000000001</v>
      </c>
      <c r="R6" s="110">
        <f>SUM(R7:R17)</f>
        <v>5290</v>
      </c>
      <c r="S6" s="111">
        <f t="shared" si="2"/>
        <v>2980</v>
      </c>
      <c r="T6" s="111">
        <f t="shared" si="2"/>
        <v>2310</v>
      </c>
      <c r="U6" s="112">
        <f t="shared" si="2"/>
        <v>100</v>
      </c>
      <c r="V6" s="110">
        <v>5040</v>
      </c>
      <c r="W6" s="111">
        <v>2855</v>
      </c>
      <c r="X6" s="111">
        <v>2185</v>
      </c>
      <c r="Y6" s="112">
        <f>SUM(Y7:Y17)</f>
        <v>100.00079365079365</v>
      </c>
      <c r="Z6" s="110">
        <f t="shared" ref="Z6:AT6" si="4">SUM(Z7:Z17)</f>
        <v>4729</v>
      </c>
      <c r="AA6" s="111">
        <f t="shared" si="4"/>
        <v>2709</v>
      </c>
      <c r="AB6" s="111">
        <f t="shared" si="4"/>
        <v>2020</v>
      </c>
      <c r="AC6" s="112">
        <f t="shared" si="4"/>
        <v>100</v>
      </c>
      <c r="AD6" s="110">
        <f t="shared" si="4"/>
        <v>4710</v>
      </c>
      <c r="AE6" s="111">
        <f t="shared" si="4"/>
        <v>2635</v>
      </c>
      <c r="AF6" s="111">
        <f t="shared" si="4"/>
        <v>2075</v>
      </c>
      <c r="AG6" s="112">
        <f t="shared" si="4"/>
        <v>100</v>
      </c>
      <c r="AH6" s="110">
        <f t="shared" si="4"/>
        <v>4271</v>
      </c>
      <c r="AI6" s="111">
        <f t="shared" si="4"/>
        <v>2396</v>
      </c>
      <c r="AJ6" s="111">
        <f t="shared" si="4"/>
        <v>1875</v>
      </c>
      <c r="AK6" s="112">
        <f>SUM(AK7:AK17)</f>
        <v>100</v>
      </c>
      <c r="AL6" s="110">
        <f t="shared" si="4"/>
        <v>4074</v>
      </c>
      <c r="AM6" s="111">
        <f t="shared" si="4"/>
        <v>2276</v>
      </c>
      <c r="AN6" s="111">
        <f t="shared" si="4"/>
        <v>1798</v>
      </c>
      <c r="AO6" s="112">
        <f>SUM(AO7:AO17)</f>
        <v>100</v>
      </c>
      <c r="AP6" s="110">
        <f t="shared" si="4"/>
        <v>3653</v>
      </c>
      <c r="AQ6" s="111">
        <f>SUM(AQ7:AQ17)</f>
        <v>2012</v>
      </c>
      <c r="AR6" s="111">
        <f t="shared" si="4"/>
        <v>1641</v>
      </c>
      <c r="AS6" s="112">
        <f>SUM(AS7:AS17)</f>
        <v>100.00000000000001</v>
      </c>
      <c r="AT6" s="110">
        <f t="shared" si="4"/>
        <v>3411</v>
      </c>
      <c r="AU6" s="111">
        <f>SUM(AU7:AU17)</f>
        <v>1831</v>
      </c>
      <c r="AV6" s="111">
        <f>SUM(AV7:AV17)</f>
        <v>1580</v>
      </c>
      <c r="AW6" s="112">
        <f>SUM(AW7:AW17)</f>
        <v>100</v>
      </c>
    </row>
    <row r="7" spans="1:49" s="16" customFormat="1">
      <c r="A7" s="126" t="s">
        <v>188</v>
      </c>
      <c r="B7" s="127">
        <f>SUM(C7:D7)</f>
        <v>187</v>
      </c>
      <c r="C7" s="128">
        <v>141</v>
      </c>
      <c r="D7" s="128">
        <v>46</v>
      </c>
      <c r="E7" s="129">
        <f t="shared" ref="E7:E17" si="5">B7/$B$6*100</f>
        <v>2.8035982008995504</v>
      </c>
      <c r="F7" s="127">
        <f>SUM(G7:H7)</f>
        <v>251</v>
      </c>
      <c r="G7" s="128">
        <v>191</v>
      </c>
      <c r="H7" s="128">
        <v>60</v>
      </c>
      <c r="I7" s="129">
        <f t="shared" ref="I7:I17" si="6">F7/$F$6*100</f>
        <v>3.4322439491316832</v>
      </c>
      <c r="J7" s="127">
        <f>SUM(K7:L7)</f>
        <v>244</v>
      </c>
      <c r="K7" s="128">
        <v>185</v>
      </c>
      <c r="L7" s="128">
        <v>59</v>
      </c>
      <c r="M7" s="129">
        <f t="shared" ref="M7:M17" si="7">J7/$J$6*100</f>
        <v>3.403068340306834</v>
      </c>
      <c r="N7" s="127">
        <f>SUM(O7:P7)</f>
        <v>271</v>
      </c>
      <c r="O7" s="128">
        <v>207</v>
      </c>
      <c r="P7" s="128">
        <v>64</v>
      </c>
      <c r="Q7" s="129">
        <f t="shared" ref="Q7:Q17" si="8">N7/$N$6*100</f>
        <v>4.4521110563495974</v>
      </c>
      <c r="R7" s="127">
        <f>SUM(S7:T7)</f>
        <v>305</v>
      </c>
      <c r="S7" s="128">
        <v>170</v>
      </c>
      <c r="T7" s="128">
        <v>135</v>
      </c>
      <c r="U7" s="129">
        <f t="shared" ref="U7:U17" si="9">R7/$R$6*100</f>
        <v>5.7655954631379966</v>
      </c>
      <c r="V7" s="127">
        <f>SUM(W7:X7)</f>
        <v>365</v>
      </c>
      <c r="W7" s="128">
        <v>250</v>
      </c>
      <c r="X7" s="128">
        <v>115</v>
      </c>
      <c r="Y7" s="129">
        <f>V7/$V$6*100+0.1</f>
        <v>7.3420634920634926</v>
      </c>
      <c r="Z7" s="127">
        <f>SUM(AA7:AB7)</f>
        <v>346</v>
      </c>
      <c r="AA7" s="128">
        <v>208</v>
      </c>
      <c r="AB7" s="128">
        <v>138</v>
      </c>
      <c r="AC7" s="129">
        <f t="shared" ref="AC7:AC17" si="10">Z7/$Z$6*100</f>
        <v>7.3165574117149506</v>
      </c>
      <c r="AD7" s="127">
        <f>SUM(AE7:AF7)</f>
        <v>353</v>
      </c>
      <c r="AE7" s="128">
        <v>217</v>
      </c>
      <c r="AF7" s="128">
        <v>136</v>
      </c>
      <c r="AG7" s="129">
        <f t="shared" ref="AG7:AG17" si="11">AD7/$AD$6*100</f>
        <v>7.4946921443736727</v>
      </c>
      <c r="AH7" s="127">
        <f>SUM(AI7:AJ7)</f>
        <v>336</v>
      </c>
      <c r="AI7" s="128">
        <v>206</v>
      </c>
      <c r="AJ7" s="128">
        <v>130</v>
      </c>
      <c r="AK7" s="129">
        <f t="shared" ref="AK7:AK17" si="12">AH7/$AH$6*100</f>
        <v>7.8670100678997894</v>
      </c>
      <c r="AL7" s="127">
        <f>SUM(AM7:AN7)</f>
        <v>341</v>
      </c>
      <c r="AM7" s="128">
        <v>180</v>
      </c>
      <c r="AN7" s="128">
        <v>161</v>
      </c>
      <c r="AO7" s="129">
        <f t="shared" ref="AO7:AO17" si="13">AL7/$AL$6*100</f>
        <v>8.370152184585173</v>
      </c>
      <c r="AP7" s="127">
        <f>SUM(AQ7:AR7)</f>
        <v>333</v>
      </c>
      <c r="AQ7" s="128">
        <v>175</v>
      </c>
      <c r="AR7" s="128">
        <v>158</v>
      </c>
      <c r="AS7" s="129">
        <f t="shared" ref="AS7:AS17" si="14">AP7/$AP$6*100</f>
        <v>9.1157952367916781</v>
      </c>
      <c r="AT7" s="127">
        <f>SUM(AU7:AV7)</f>
        <v>299</v>
      </c>
      <c r="AU7" s="128">
        <v>143</v>
      </c>
      <c r="AV7" s="128">
        <v>156</v>
      </c>
      <c r="AW7" s="129">
        <f t="shared" ref="AW7:AW17" si="15">AT7/$AT$6*100</f>
        <v>8.7657578422749935</v>
      </c>
    </row>
    <row r="8" spans="1:49" s="16" customFormat="1">
      <c r="A8" s="126" t="s">
        <v>189</v>
      </c>
      <c r="B8" s="127">
        <f t="shared" ref="B8:B17" si="16">SUM(C8:D8)</f>
        <v>62</v>
      </c>
      <c r="C8" s="128">
        <v>61</v>
      </c>
      <c r="D8" s="128">
        <v>1</v>
      </c>
      <c r="E8" s="129">
        <f t="shared" si="5"/>
        <v>0.92953523238380809</v>
      </c>
      <c r="F8" s="127">
        <f t="shared" ref="F8:F17" si="17">SUM(G8:H8)</f>
        <v>101</v>
      </c>
      <c r="G8" s="128">
        <v>101</v>
      </c>
      <c r="H8" s="128">
        <v>0</v>
      </c>
      <c r="I8" s="129">
        <f t="shared" si="6"/>
        <v>1.381102146861753</v>
      </c>
      <c r="J8" s="127">
        <f t="shared" ref="J8:J17" si="18">SUM(K8:L8)</f>
        <v>100</v>
      </c>
      <c r="K8" s="128">
        <v>98</v>
      </c>
      <c r="L8" s="128">
        <v>2</v>
      </c>
      <c r="M8" s="129">
        <f t="shared" si="7"/>
        <v>1.394700139470014</v>
      </c>
      <c r="N8" s="127">
        <f t="shared" ref="N8:N17" si="19">SUM(O8:P8)</f>
        <v>107</v>
      </c>
      <c r="O8" s="128">
        <v>104</v>
      </c>
      <c r="P8" s="128">
        <v>3</v>
      </c>
      <c r="Q8" s="129">
        <f t="shared" si="8"/>
        <v>1.7578445868243797</v>
      </c>
      <c r="R8" s="127">
        <f t="shared" ref="R8:R17" si="20">SUM(S8:T8)</f>
        <v>90</v>
      </c>
      <c r="S8" s="128">
        <v>90</v>
      </c>
      <c r="T8" s="128">
        <v>0</v>
      </c>
      <c r="U8" s="129">
        <f t="shared" si="9"/>
        <v>1.7013232514177694</v>
      </c>
      <c r="V8" s="127">
        <f t="shared" ref="V8:V17" si="21">SUM(W8:X8)</f>
        <v>125</v>
      </c>
      <c r="W8" s="128">
        <v>125</v>
      </c>
      <c r="X8" s="128">
        <v>0</v>
      </c>
      <c r="Y8" s="129">
        <f t="shared" ref="Y8:Y17" si="22">V8/$V$6*100</f>
        <v>2.4801587301587302</v>
      </c>
      <c r="Z8" s="127">
        <f t="shared" ref="Z8:Z17" si="23">SUM(AA8:AB8)</f>
        <v>150</v>
      </c>
      <c r="AA8" s="128">
        <v>145</v>
      </c>
      <c r="AB8" s="128">
        <v>5</v>
      </c>
      <c r="AC8" s="129">
        <f t="shared" si="10"/>
        <v>3.1719179530556141</v>
      </c>
      <c r="AD8" s="127">
        <f t="shared" ref="AD8:AD17" si="24">SUM(AE8:AF8)</f>
        <v>157</v>
      </c>
      <c r="AE8" s="128">
        <v>151</v>
      </c>
      <c r="AF8" s="128">
        <v>6</v>
      </c>
      <c r="AG8" s="129">
        <f t="shared" si="11"/>
        <v>3.3333333333333335</v>
      </c>
      <c r="AH8" s="127">
        <f t="shared" ref="AH8:AH17" si="25">SUM(AI8:AJ8)</f>
        <v>149</v>
      </c>
      <c r="AI8" s="128">
        <v>145</v>
      </c>
      <c r="AJ8" s="128">
        <v>4</v>
      </c>
      <c r="AK8" s="129">
        <f t="shared" si="12"/>
        <v>3.4886443455865139</v>
      </c>
      <c r="AL8" s="127">
        <f t="shared" ref="AL8:AL17" si="26">SUM(AM8:AN8)</f>
        <v>147</v>
      </c>
      <c r="AM8" s="128">
        <v>135</v>
      </c>
      <c r="AN8" s="128">
        <v>12</v>
      </c>
      <c r="AO8" s="129">
        <f t="shared" si="13"/>
        <v>3.608247422680412</v>
      </c>
      <c r="AP8" s="127">
        <f t="shared" ref="AP8:AP17" si="27">SUM(AQ8:AR8)</f>
        <v>136</v>
      </c>
      <c r="AQ8" s="128">
        <v>130</v>
      </c>
      <c r="AR8" s="128">
        <v>6</v>
      </c>
      <c r="AS8" s="129">
        <f t="shared" si="14"/>
        <v>3.7229674240350397</v>
      </c>
      <c r="AT8" s="127">
        <f t="shared" ref="AT8:AT17" si="28">SUM(AU8:AV8)</f>
        <v>82</v>
      </c>
      <c r="AU8" s="128">
        <v>79</v>
      </c>
      <c r="AV8" s="128">
        <v>3</v>
      </c>
      <c r="AW8" s="129">
        <f t="shared" si="15"/>
        <v>2.4039871005570217</v>
      </c>
    </row>
    <row r="9" spans="1:49" s="16" customFormat="1">
      <c r="A9" s="126" t="s">
        <v>190</v>
      </c>
      <c r="B9" s="127">
        <f t="shared" si="16"/>
        <v>278</v>
      </c>
      <c r="C9" s="128">
        <v>220</v>
      </c>
      <c r="D9" s="128">
        <v>58</v>
      </c>
      <c r="E9" s="129">
        <f t="shared" si="5"/>
        <v>4.1679160419790104</v>
      </c>
      <c r="F9" s="127">
        <f t="shared" si="17"/>
        <v>310</v>
      </c>
      <c r="G9" s="128">
        <v>257</v>
      </c>
      <c r="H9" s="128">
        <v>53</v>
      </c>
      <c r="I9" s="129">
        <f t="shared" si="6"/>
        <v>4.2390263913578554</v>
      </c>
      <c r="J9" s="127">
        <f t="shared" si="18"/>
        <v>322</v>
      </c>
      <c r="K9" s="128">
        <v>251</v>
      </c>
      <c r="L9" s="128">
        <v>71</v>
      </c>
      <c r="M9" s="129">
        <f t="shared" si="7"/>
        <v>4.4909344490934453</v>
      </c>
      <c r="N9" s="127">
        <f t="shared" si="19"/>
        <v>326</v>
      </c>
      <c r="O9" s="128">
        <v>222</v>
      </c>
      <c r="P9" s="128">
        <v>104</v>
      </c>
      <c r="Q9" s="129">
        <f t="shared" si="8"/>
        <v>5.355676030885494</v>
      </c>
      <c r="R9" s="127">
        <f t="shared" si="20"/>
        <v>320</v>
      </c>
      <c r="S9" s="128">
        <v>200</v>
      </c>
      <c r="T9" s="128">
        <v>120</v>
      </c>
      <c r="U9" s="129">
        <f t="shared" si="9"/>
        <v>6.0491493383742911</v>
      </c>
      <c r="V9" s="127">
        <v>380</v>
      </c>
      <c r="W9" s="128">
        <v>185</v>
      </c>
      <c r="X9" s="128">
        <v>190</v>
      </c>
      <c r="Y9" s="129">
        <f t="shared" si="22"/>
        <v>7.5396825396825395</v>
      </c>
      <c r="Z9" s="127">
        <f t="shared" si="23"/>
        <v>412</v>
      </c>
      <c r="AA9" s="128">
        <v>202</v>
      </c>
      <c r="AB9" s="128">
        <v>210</v>
      </c>
      <c r="AC9" s="129">
        <f t="shared" si="10"/>
        <v>8.7122013110594221</v>
      </c>
      <c r="AD9" s="127">
        <f t="shared" si="24"/>
        <v>464</v>
      </c>
      <c r="AE9" s="128">
        <v>220</v>
      </c>
      <c r="AF9" s="128">
        <v>244</v>
      </c>
      <c r="AG9" s="129">
        <f t="shared" si="11"/>
        <v>9.8513800424628464</v>
      </c>
      <c r="AH9" s="127">
        <f t="shared" si="25"/>
        <v>453</v>
      </c>
      <c r="AI9" s="128">
        <v>215</v>
      </c>
      <c r="AJ9" s="128">
        <v>238</v>
      </c>
      <c r="AK9" s="129">
        <f t="shared" si="12"/>
        <v>10.606415359400609</v>
      </c>
      <c r="AL9" s="127">
        <f t="shared" si="26"/>
        <v>478</v>
      </c>
      <c r="AM9" s="128">
        <v>205</v>
      </c>
      <c r="AN9" s="128">
        <v>273</v>
      </c>
      <c r="AO9" s="129">
        <f t="shared" si="13"/>
        <v>11.73294059891998</v>
      </c>
      <c r="AP9" s="127">
        <f t="shared" si="27"/>
        <v>446</v>
      </c>
      <c r="AQ9" s="128">
        <v>177</v>
      </c>
      <c r="AR9" s="128">
        <v>269</v>
      </c>
      <c r="AS9" s="129">
        <f t="shared" si="14"/>
        <v>12.209143169997262</v>
      </c>
      <c r="AT9" s="127">
        <f t="shared" si="28"/>
        <v>391</v>
      </c>
      <c r="AU9" s="128">
        <v>188</v>
      </c>
      <c r="AV9" s="128">
        <v>203</v>
      </c>
      <c r="AW9" s="129">
        <f t="shared" si="15"/>
        <v>11.46291410143653</v>
      </c>
    </row>
    <row r="10" spans="1:49" s="16" customFormat="1">
      <c r="A10" s="126" t="s">
        <v>191</v>
      </c>
      <c r="B10" s="127">
        <f t="shared" si="16"/>
        <v>233</v>
      </c>
      <c r="C10" s="128">
        <v>125</v>
      </c>
      <c r="D10" s="128">
        <v>108</v>
      </c>
      <c r="E10" s="129">
        <f t="shared" si="5"/>
        <v>3.4932533733133431</v>
      </c>
      <c r="F10" s="127">
        <f t="shared" si="17"/>
        <v>336</v>
      </c>
      <c r="G10" s="128">
        <v>163</v>
      </c>
      <c r="H10" s="128">
        <v>173</v>
      </c>
      <c r="I10" s="129">
        <f t="shared" si="6"/>
        <v>4.5945576370846437</v>
      </c>
      <c r="J10" s="127">
        <f t="shared" si="18"/>
        <v>365</v>
      </c>
      <c r="K10" s="128">
        <v>213</v>
      </c>
      <c r="L10" s="128">
        <v>152</v>
      </c>
      <c r="M10" s="129">
        <f t="shared" si="7"/>
        <v>5.0906555090655514</v>
      </c>
      <c r="N10" s="127">
        <f t="shared" si="19"/>
        <v>408</v>
      </c>
      <c r="O10" s="128">
        <v>179</v>
      </c>
      <c r="P10" s="128">
        <v>229</v>
      </c>
      <c r="Q10" s="129">
        <f t="shared" si="8"/>
        <v>6.702809265648102</v>
      </c>
      <c r="R10" s="127">
        <f t="shared" si="20"/>
        <v>420</v>
      </c>
      <c r="S10" s="128">
        <v>190</v>
      </c>
      <c r="T10" s="128">
        <v>230</v>
      </c>
      <c r="U10" s="129">
        <f t="shared" si="9"/>
        <v>7.9395085066162565</v>
      </c>
      <c r="V10" s="127">
        <v>350</v>
      </c>
      <c r="W10" s="128">
        <v>150</v>
      </c>
      <c r="X10" s="128">
        <v>195</v>
      </c>
      <c r="Y10" s="129">
        <f t="shared" si="22"/>
        <v>6.9444444444444446</v>
      </c>
      <c r="Z10" s="127">
        <f t="shared" si="23"/>
        <v>321</v>
      </c>
      <c r="AA10" s="128">
        <v>148</v>
      </c>
      <c r="AB10" s="128">
        <v>173</v>
      </c>
      <c r="AC10" s="129">
        <f t="shared" si="10"/>
        <v>6.7879044195390144</v>
      </c>
      <c r="AD10" s="127">
        <f t="shared" si="24"/>
        <v>258</v>
      </c>
      <c r="AE10" s="128">
        <v>119</v>
      </c>
      <c r="AF10" s="128">
        <v>139</v>
      </c>
      <c r="AG10" s="129">
        <f t="shared" si="11"/>
        <v>5.4777070063694273</v>
      </c>
      <c r="AH10" s="127">
        <f t="shared" si="25"/>
        <v>231</v>
      </c>
      <c r="AI10" s="128">
        <v>104</v>
      </c>
      <c r="AJ10" s="128">
        <v>127</v>
      </c>
      <c r="AK10" s="129">
        <f t="shared" si="12"/>
        <v>5.4085694216811051</v>
      </c>
      <c r="AL10" s="127">
        <f t="shared" si="26"/>
        <v>256</v>
      </c>
      <c r="AM10" s="128">
        <v>122</v>
      </c>
      <c r="AN10" s="128">
        <v>134</v>
      </c>
      <c r="AO10" s="129">
        <f t="shared" si="13"/>
        <v>6.2837506136475207</v>
      </c>
      <c r="AP10" s="127">
        <f t="shared" si="27"/>
        <v>233</v>
      </c>
      <c r="AQ10" s="128">
        <v>113</v>
      </c>
      <c r="AR10" s="128">
        <v>120</v>
      </c>
      <c r="AS10" s="129">
        <f t="shared" si="14"/>
        <v>6.3783191897070903</v>
      </c>
      <c r="AT10" s="127">
        <f t="shared" si="28"/>
        <v>225</v>
      </c>
      <c r="AU10" s="128">
        <v>112</v>
      </c>
      <c r="AV10" s="128">
        <v>113</v>
      </c>
      <c r="AW10" s="129">
        <f t="shared" si="15"/>
        <v>6.5963060686015833</v>
      </c>
    </row>
    <row r="11" spans="1:49" s="16" customFormat="1">
      <c r="A11" s="126" t="s">
        <v>192</v>
      </c>
      <c r="B11" s="127">
        <f t="shared" si="16"/>
        <v>5100</v>
      </c>
      <c r="C11" s="128">
        <v>2719</v>
      </c>
      <c r="D11" s="128">
        <v>2381</v>
      </c>
      <c r="E11" s="129">
        <f t="shared" si="5"/>
        <v>76.46176911544228</v>
      </c>
      <c r="F11" s="127">
        <f t="shared" si="17"/>
        <v>5357</v>
      </c>
      <c r="G11" s="128">
        <v>2743</v>
      </c>
      <c r="H11" s="128">
        <v>2614</v>
      </c>
      <c r="I11" s="129">
        <f t="shared" si="6"/>
        <v>73.253110898400109</v>
      </c>
      <c r="J11" s="127">
        <f t="shared" si="18"/>
        <v>5012</v>
      </c>
      <c r="K11" s="128">
        <v>2598</v>
      </c>
      <c r="L11" s="128">
        <v>2414</v>
      </c>
      <c r="M11" s="129">
        <f t="shared" si="7"/>
        <v>69.902370990237088</v>
      </c>
      <c r="N11" s="127">
        <f t="shared" si="19"/>
        <v>3670</v>
      </c>
      <c r="O11" s="128">
        <v>1917</v>
      </c>
      <c r="P11" s="128">
        <v>1753</v>
      </c>
      <c r="Q11" s="129">
        <f t="shared" si="8"/>
        <v>60.292426482667985</v>
      </c>
      <c r="R11" s="127">
        <f t="shared" si="20"/>
        <v>3050</v>
      </c>
      <c r="S11" s="128">
        <v>1580</v>
      </c>
      <c r="T11" s="128">
        <v>1470</v>
      </c>
      <c r="U11" s="129">
        <f t="shared" si="9"/>
        <v>57.655954631379956</v>
      </c>
      <c r="V11" s="127">
        <f t="shared" si="21"/>
        <v>2685</v>
      </c>
      <c r="W11" s="128">
        <v>1415</v>
      </c>
      <c r="X11" s="128">
        <v>1270</v>
      </c>
      <c r="Y11" s="129">
        <f t="shared" si="22"/>
        <v>53.273809523809526</v>
      </c>
      <c r="Z11" s="127">
        <f t="shared" si="23"/>
        <v>2214</v>
      </c>
      <c r="AA11" s="128">
        <v>1164</v>
      </c>
      <c r="AB11" s="128">
        <v>1050</v>
      </c>
      <c r="AC11" s="129">
        <f t="shared" si="10"/>
        <v>46.817508987100865</v>
      </c>
      <c r="AD11" s="127">
        <f t="shared" si="24"/>
        <v>2104</v>
      </c>
      <c r="AE11" s="128">
        <v>1087</v>
      </c>
      <c r="AF11" s="128">
        <v>1017</v>
      </c>
      <c r="AG11" s="129">
        <f t="shared" si="11"/>
        <v>44.670912951167729</v>
      </c>
      <c r="AH11" s="127">
        <f t="shared" si="25"/>
        <v>1734</v>
      </c>
      <c r="AI11" s="128">
        <v>895</v>
      </c>
      <c r="AJ11" s="128">
        <v>839</v>
      </c>
      <c r="AK11" s="129">
        <f t="shared" si="12"/>
        <v>40.599391243268556</v>
      </c>
      <c r="AL11" s="127">
        <f t="shared" si="26"/>
        <v>1460</v>
      </c>
      <c r="AM11" s="128">
        <v>788</v>
      </c>
      <c r="AN11" s="128">
        <v>672</v>
      </c>
      <c r="AO11" s="129">
        <f t="shared" si="13"/>
        <v>35.837015218458518</v>
      </c>
      <c r="AP11" s="127">
        <f t="shared" si="27"/>
        <v>1210</v>
      </c>
      <c r="AQ11" s="128">
        <v>637</v>
      </c>
      <c r="AR11" s="128">
        <v>573</v>
      </c>
      <c r="AS11" s="129">
        <f t="shared" si="14"/>
        <v>33.123460169723515</v>
      </c>
      <c r="AT11" s="127">
        <f t="shared" si="28"/>
        <v>1082</v>
      </c>
      <c r="AU11" s="128">
        <v>596</v>
      </c>
      <c r="AV11" s="128">
        <v>486</v>
      </c>
      <c r="AW11" s="129">
        <f t="shared" si="15"/>
        <v>31.720902961008502</v>
      </c>
    </row>
    <row r="12" spans="1:49" s="16" customFormat="1">
      <c r="A12" s="126" t="s">
        <v>193</v>
      </c>
      <c r="B12" s="127">
        <f t="shared" si="16"/>
        <v>29</v>
      </c>
      <c r="C12" s="128">
        <v>28</v>
      </c>
      <c r="D12" s="128">
        <v>1</v>
      </c>
      <c r="E12" s="129">
        <f t="shared" si="5"/>
        <v>0.43478260869565216</v>
      </c>
      <c r="F12" s="127">
        <f t="shared" si="17"/>
        <v>26</v>
      </c>
      <c r="G12" s="128">
        <v>26</v>
      </c>
      <c r="H12" s="128">
        <v>0</v>
      </c>
      <c r="I12" s="129">
        <f t="shared" si="6"/>
        <v>0.3555312457267879</v>
      </c>
      <c r="J12" s="127">
        <f t="shared" si="18"/>
        <v>34</v>
      </c>
      <c r="K12" s="128">
        <v>31</v>
      </c>
      <c r="L12" s="128">
        <v>3</v>
      </c>
      <c r="M12" s="129">
        <f t="shared" si="7"/>
        <v>0.47419804741980476</v>
      </c>
      <c r="N12" s="127">
        <f t="shared" si="19"/>
        <v>2</v>
      </c>
      <c r="O12" s="128">
        <v>2</v>
      </c>
      <c r="P12" s="128">
        <v>0</v>
      </c>
      <c r="Q12" s="129">
        <f t="shared" si="8"/>
        <v>3.2856908164941682E-2</v>
      </c>
      <c r="R12" s="127">
        <f t="shared" si="20"/>
        <v>5</v>
      </c>
      <c r="S12" s="128">
        <v>5</v>
      </c>
      <c r="T12" s="128">
        <v>0</v>
      </c>
      <c r="U12" s="129">
        <f t="shared" si="9"/>
        <v>9.4517958412098299E-2</v>
      </c>
      <c r="V12" s="127">
        <f t="shared" si="21"/>
        <v>0</v>
      </c>
      <c r="W12" s="128">
        <v>0</v>
      </c>
      <c r="X12" s="128">
        <v>0</v>
      </c>
      <c r="Y12" s="129">
        <f t="shared" si="22"/>
        <v>0</v>
      </c>
      <c r="Z12" s="127">
        <f t="shared" si="23"/>
        <v>3</v>
      </c>
      <c r="AA12" s="128">
        <v>3</v>
      </c>
      <c r="AB12" s="128">
        <v>0</v>
      </c>
      <c r="AC12" s="129">
        <f t="shared" si="10"/>
        <v>6.3438359061112282E-2</v>
      </c>
      <c r="AD12" s="127">
        <f t="shared" si="24"/>
        <v>33</v>
      </c>
      <c r="AE12" s="128">
        <v>33</v>
      </c>
      <c r="AF12" s="128">
        <v>0</v>
      </c>
      <c r="AG12" s="129">
        <f t="shared" si="11"/>
        <v>0.7006369426751593</v>
      </c>
      <c r="AH12" s="127">
        <f t="shared" si="25"/>
        <v>0</v>
      </c>
      <c r="AI12" s="128">
        <v>0</v>
      </c>
      <c r="AJ12" s="128">
        <v>0</v>
      </c>
      <c r="AK12" s="129">
        <f t="shared" si="12"/>
        <v>0</v>
      </c>
      <c r="AL12" s="127">
        <f t="shared" si="26"/>
        <v>0</v>
      </c>
      <c r="AM12" s="128">
        <v>0</v>
      </c>
      <c r="AN12" s="128">
        <v>0</v>
      </c>
      <c r="AO12" s="129">
        <f t="shared" si="13"/>
        <v>0</v>
      </c>
      <c r="AP12" s="127">
        <f t="shared" si="27"/>
        <v>0</v>
      </c>
      <c r="AQ12" s="128">
        <v>0</v>
      </c>
      <c r="AR12" s="128">
        <v>0</v>
      </c>
      <c r="AS12" s="129">
        <f t="shared" si="14"/>
        <v>0</v>
      </c>
      <c r="AT12" s="127">
        <f t="shared" si="28"/>
        <v>0</v>
      </c>
      <c r="AU12" s="128">
        <v>0</v>
      </c>
      <c r="AV12" s="128">
        <v>0</v>
      </c>
      <c r="AW12" s="129">
        <f t="shared" si="15"/>
        <v>0</v>
      </c>
    </row>
    <row r="13" spans="1:49" s="16" customFormat="1">
      <c r="A13" s="126" t="s">
        <v>194</v>
      </c>
      <c r="B13" s="127">
        <f t="shared" si="16"/>
        <v>43</v>
      </c>
      <c r="C13" s="128">
        <v>43</v>
      </c>
      <c r="D13" s="128">
        <v>0</v>
      </c>
      <c r="E13" s="129">
        <f t="shared" si="5"/>
        <v>0.64467766116941527</v>
      </c>
      <c r="F13" s="127">
        <f t="shared" si="17"/>
        <v>60</v>
      </c>
      <c r="G13" s="128">
        <v>57</v>
      </c>
      <c r="H13" s="128">
        <v>3</v>
      </c>
      <c r="I13" s="129">
        <f t="shared" si="6"/>
        <v>0.82045672090797217</v>
      </c>
      <c r="J13" s="127">
        <f t="shared" si="18"/>
        <v>138</v>
      </c>
      <c r="K13" s="128">
        <v>119</v>
      </c>
      <c r="L13" s="128">
        <v>19</v>
      </c>
      <c r="M13" s="129">
        <f t="shared" si="7"/>
        <v>1.9246861924686192</v>
      </c>
      <c r="N13" s="127">
        <f t="shared" si="19"/>
        <v>182</v>
      </c>
      <c r="O13" s="128">
        <v>151</v>
      </c>
      <c r="P13" s="128">
        <v>31</v>
      </c>
      <c r="Q13" s="129">
        <f t="shared" si="8"/>
        <v>2.9899786430096928</v>
      </c>
      <c r="R13" s="127">
        <f t="shared" si="20"/>
        <v>200</v>
      </c>
      <c r="S13" s="128">
        <v>185</v>
      </c>
      <c r="T13" s="128">
        <v>15</v>
      </c>
      <c r="U13" s="129">
        <f t="shared" si="9"/>
        <v>3.7807183364839321</v>
      </c>
      <c r="V13" s="127">
        <f t="shared" si="21"/>
        <v>160</v>
      </c>
      <c r="W13" s="128">
        <v>145</v>
      </c>
      <c r="X13" s="128">
        <v>15</v>
      </c>
      <c r="Y13" s="129">
        <f t="shared" si="22"/>
        <v>3.1746031746031744</v>
      </c>
      <c r="Z13" s="127">
        <f t="shared" si="23"/>
        <v>164</v>
      </c>
      <c r="AA13" s="128">
        <v>157</v>
      </c>
      <c r="AB13" s="128">
        <v>7</v>
      </c>
      <c r="AC13" s="129">
        <f t="shared" si="10"/>
        <v>3.4679636286741382</v>
      </c>
      <c r="AD13" s="127">
        <f t="shared" si="24"/>
        <v>142</v>
      </c>
      <c r="AE13" s="128">
        <v>137</v>
      </c>
      <c r="AF13" s="128">
        <v>5</v>
      </c>
      <c r="AG13" s="129">
        <f t="shared" si="11"/>
        <v>3.0148619957537157</v>
      </c>
      <c r="AH13" s="127">
        <f t="shared" si="25"/>
        <v>138</v>
      </c>
      <c r="AI13" s="128">
        <v>133</v>
      </c>
      <c r="AJ13" s="128">
        <v>5</v>
      </c>
      <c r="AK13" s="129">
        <f t="shared" si="12"/>
        <v>3.2310934207445561</v>
      </c>
      <c r="AL13" s="127">
        <f t="shared" si="26"/>
        <v>142</v>
      </c>
      <c r="AM13" s="128">
        <v>137</v>
      </c>
      <c r="AN13" s="128">
        <v>5</v>
      </c>
      <c r="AO13" s="129">
        <f t="shared" si="13"/>
        <v>3.4855179185076093</v>
      </c>
      <c r="AP13" s="127">
        <f t="shared" si="27"/>
        <v>133</v>
      </c>
      <c r="AQ13" s="128">
        <v>132</v>
      </c>
      <c r="AR13" s="128">
        <v>1</v>
      </c>
      <c r="AS13" s="129">
        <f t="shared" si="14"/>
        <v>3.6408431426225016</v>
      </c>
      <c r="AT13" s="127">
        <f t="shared" si="28"/>
        <v>127</v>
      </c>
      <c r="AU13" s="128">
        <v>125</v>
      </c>
      <c r="AV13" s="128">
        <v>2</v>
      </c>
      <c r="AW13" s="129">
        <f t="shared" si="15"/>
        <v>3.7232483142773378</v>
      </c>
    </row>
    <row r="14" spans="1:49" s="17" customFormat="1" ht="37.5">
      <c r="A14" s="163" t="s">
        <v>204</v>
      </c>
      <c r="B14" s="164">
        <f t="shared" si="16"/>
        <v>656</v>
      </c>
      <c r="C14" s="165">
        <v>529</v>
      </c>
      <c r="D14" s="165">
        <v>127</v>
      </c>
      <c r="E14" s="166">
        <f t="shared" si="5"/>
        <v>9.8350824587706143</v>
      </c>
      <c r="F14" s="164">
        <f t="shared" si="17"/>
        <v>738</v>
      </c>
      <c r="G14" s="165">
        <v>596</v>
      </c>
      <c r="H14" s="165">
        <v>142</v>
      </c>
      <c r="I14" s="166">
        <f t="shared" si="6"/>
        <v>10.091617667168057</v>
      </c>
      <c r="J14" s="164">
        <f t="shared" si="18"/>
        <v>803</v>
      </c>
      <c r="K14" s="165">
        <v>653</v>
      </c>
      <c r="L14" s="165">
        <v>150</v>
      </c>
      <c r="M14" s="166">
        <f t="shared" si="7"/>
        <v>11.199442119944212</v>
      </c>
      <c r="N14" s="164">
        <f t="shared" si="19"/>
        <v>961</v>
      </c>
      <c r="O14" s="165">
        <v>747</v>
      </c>
      <c r="P14" s="165">
        <v>214</v>
      </c>
      <c r="Q14" s="166">
        <f t="shared" si="8"/>
        <v>15.787744373254478</v>
      </c>
      <c r="R14" s="164">
        <f t="shared" si="20"/>
        <v>785</v>
      </c>
      <c r="S14" s="165">
        <v>530</v>
      </c>
      <c r="T14" s="165">
        <v>255</v>
      </c>
      <c r="U14" s="166">
        <f t="shared" si="9"/>
        <v>14.839319470699433</v>
      </c>
      <c r="V14" s="164">
        <f t="shared" si="21"/>
        <v>810</v>
      </c>
      <c r="W14" s="165">
        <v>535</v>
      </c>
      <c r="X14" s="165">
        <v>275</v>
      </c>
      <c r="Y14" s="166">
        <f t="shared" si="22"/>
        <v>16.071428571428573</v>
      </c>
      <c r="Z14" s="164">
        <f t="shared" si="23"/>
        <v>926</v>
      </c>
      <c r="AA14" s="165">
        <v>622</v>
      </c>
      <c r="AB14" s="165">
        <v>304</v>
      </c>
      <c r="AC14" s="166">
        <f t="shared" si="10"/>
        <v>19.58130683019666</v>
      </c>
      <c r="AD14" s="164">
        <f t="shared" si="24"/>
        <v>1001</v>
      </c>
      <c r="AE14" s="165">
        <v>616</v>
      </c>
      <c r="AF14" s="165">
        <v>385</v>
      </c>
      <c r="AG14" s="166">
        <f t="shared" si="11"/>
        <v>21.252653927813164</v>
      </c>
      <c r="AH14" s="164">
        <f t="shared" si="25"/>
        <v>1039</v>
      </c>
      <c r="AI14" s="165">
        <v>624</v>
      </c>
      <c r="AJ14" s="165">
        <v>415</v>
      </c>
      <c r="AK14" s="166">
        <f t="shared" si="12"/>
        <v>24.326855537344887</v>
      </c>
      <c r="AL14" s="164">
        <f t="shared" si="26"/>
        <v>1049</v>
      </c>
      <c r="AM14" s="165">
        <v>638</v>
      </c>
      <c r="AN14" s="165">
        <v>411</v>
      </c>
      <c r="AO14" s="166">
        <f t="shared" si="13"/>
        <v>25.748649975454097</v>
      </c>
      <c r="AP14" s="164">
        <f t="shared" si="27"/>
        <v>964</v>
      </c>
      <c r="AQ14" s="165">
        <v>572</v>
      </c>
      <c r="AR14" s="165">
        <v>392</v>
      </c>
      <c r="AS14" s="166">
        <f t="shared" si="14"/>
        <v>26.389269093895429</v>
      </c>
      <c r="AT14" s="164">
        <f t="shared" si="28"/>
        <v>947</v>
      </c>
      <c r="AU14" s="165">
        <v>497</v>
      </c>
      <c r="AV14" s="165">
        <v>450</v>
      </c>
      <c r="AW14" s="166">
        <f t="shared" si="15"/>
        <v>27.763119319847551</v>
      </c>
    </row>
    <row r="15" spans="1:49" s="16" customFormat="1">
      <c r="A15" s="126" t="s">
        <v>195</v>
      </c>
      <c r="B15" s="127">
        <f t="shared" si="16"/>
        <v>0</v>
      </c>
      <c r="C15" s="128">
        <v>0</v>
      </c>
      <c r="D15" s="128">
        <v>0</v>
      </c>
      <c r="E15" s="129">
        <f t="shared" si="5"/>
        <v>0</v>
      </c>
      <c r="F15" s="127">
        <f t="shared" si="17"/>
        <v>0</v>
      </c>
      <c r="G15" s="128">
        <v>0</v>
      </c>
      <c r="H15" s="128">
        <v>0</v>
      </c>
      <c r="I15" s="129">
        <f t="shared" si="6"/>
        <v>0</v>
      </c>
      <c r="J15" s="127">
        <f t="shared" si="18"/>
        <v>0</v>
      </c>
      <c r="K15" s="128">
        <v>0</v>
      </c>
      <c r="L15" s="128">
        <v>0</v>
      </c>
      <c r="M15" s="129">
        <f t="shared" si="7"/>
        <v>0</v>
      </c>
      <c r="N15" s="127">
        <f t="shared" si="19"/>
        <v>6</v>
      </c>
      <c r="O15" s="128">
        <v>6</v>
      </c>
      <c r="P15" s="128" t="s">
        <v>272</v>
      </c>
      <c r="Q15" s="129">
        <f t="shared" si="8"/>
        <v>9.8570724494825041E-2</v>
      </c>
      <c r="R15" s="127">
        <f t="shared" si="20"/>
        <v>15</v>
      </c>
      <c r="S15" s="128">
        <v>5</v>
      </c>
      <c r="T15" s="128">
        <v>10</v>
      </c>
      <c r="U15" s="129">
        <f t="shared" si="9"/>
        <v>0.28355387523629494</v>
      </c>
      <c r="V15" s="127">
        <f t="shared" si="21"/>
        <v>15</v>
      </c>
      <c r="W15" s="128">
        <v>15</v>
      </c>
      <c r="X15" s="128">
        <v>0</v>
      </c>
      <c r="Y15" s="129">
        <f t="shared" si="22"/>
        <v>0.29761904761904762</v>
      </c>
      <c r="Z15" s="127">
        <f t="shared" si="23"/>
        <v>16</v>
      </c>
      <c r="AA15" s="128">
        <v>16</v>
      </c>
      <c r="AB15" s="128">
        <v>0</v>
      </c>
      <c r="AC15" s="129">
        <f t="shared" si="10"/>
        <v>0.33833791499259885</v>
      </c>
      <c r="AD15" s="127">
        <f t="shared" si="24"/>
        <v>16</v>
      </c>
      <c r="AE15" s="128">
        <v>16</v>
      </c>
      <c r="AF15" s="128">
        <v>0</v>
      </c>
      <c r="AG15" s="129">
        <f t="shared" si="11"/>
        <v>0.33970276008492573</v>
      </c>
      <c r="AH15" s="127">
        <f t="shared" si="25"/>
        <v>17</v>
      </c>
      <c r="AI15" s="128">
        <v>17</v>
      </c>
      <c r="AJ15" s="128">
        <v>0</v>
      </c>
      <c r="AK15" s="129">
        <f t="shared" si="12"/>
        <v>0.39803324748302504</v>
      </c>
      <c r="AL15" s="127">
        <f t="shared" si="26"/>
        <v>24</v>
      </c>
      <c r="AM15" s="128">
        <v>21</v>
      </c>
      <c r="AN15" s="128">
        <v>3</v>
      </c>
      <c r="AO15" s="129">
        <f t="shared" si="13"/>
        <v>0.5891016200294551</v>
      </c>
      <c r="AP15" s="127">
        <f t="shared" si="27"/>
        <v>27</v>
      </c>
      <c r="AQ15" s="128">
        <v>24</v>
      </c>
      <c r="AR15" s="128">
        <v>3</v>
      </c>
      <c r="AS15" s="129">
        <f t="shared" si="14"/>
        <v>0.73911853271283878</v>
      </c>
      <c r="AT15" s="127">
        <f t="shared" si="28"/>
        <v>29</v>
      </c>
      <c r="AU15" s="128">
        <v>26</v>
      </c>
      <c r="AV15" s="128">
        <v>3</v>
      </c>
      <c r="AW15" s="129">
        <f t="shared" si="15"/>
        <v>0.85019055995309289</v>
      </c>
    </row>
    <row r="16" spans="1:49" s="16" customFormat="1">
      <c r="A16" s="126" t="s">
        <v>196</v>
      </c>
      <c r="B16" s="127">
        <f t="shared" si="16"/>
        <v>82</v>
      </c>
      <c r="C16" s="128">
        <v>21</v>
      </c>
      <c r="D16" s="128">
        <v>61</v>
      </c>
      <c r="E16" s="129">
        <f t="shared" si="5"/>
        <v>1.2293853073463268</v>
      </c>
      <c r="F16" s="127">
        <f t="shared" si="17"/>
        <v>134</v>
      </c>
      <c r="G16" s="128">
        <v>44</v>
      </c>
      <c r="H16" s="128">
        <v>90</v>
      </c>
      <c r="I16" s="129">
        <f t="shared" si="6"/>
        <v>1.8323533433611376</v>
      </c>
      <c r="J16" s="127">
        <f t="shared" si="18"/>
        <v>152</v>
      </c>
      <c r="K16" s="128">
        <v>47</v>
      </c>
      <c r="L16" s="128">
        <v>105</v>
      </c>
      <c r="M16" s="129">
        <f t="shared" si="7"/>
        <v>2.1199442119944214</v>
      </c>
      <c r="N16" s="127">
        <f t="shared" si="19"/>
        <v>154</v>
      </c>
      <c r="O16" s="128">
        <v>35</v>
      </c>
      <c r="P16" s="128">
        <v>119</v>
      </c>
      <c r="Q16" s="129">
        <f t="shared" si="8"/>
        <v>2.5299819287005096</v>
      </c>
      <c r="R16" s="127">
        <f t="shared" si="20"/>
        <v>100</v>
      </c>
      <c r="S16" s="128">
        <v>25</v>
      </c>
      <c r="T16" s="128">
        <v>75</v>
      </c>
      <c r="U16" s="129">
        <f t="shared" si="9"/>
        <v>1.890359168241966</v>
      </c>
      <c r="V16" s="127">
        <f t="shared" si="21"/>
        <v>145</v>
      </c>
      <c r="W16" s="128">
        <v>25</v>
      </c>
      <c r="X16" s="128">
        <v>120</v>
      </c>
      <c r="Y16" s="129">
        <f t="shared" si="22"/>
        <v>2.876984126984127</v>
      </c>
      <c r="Z16" s="127">
        <f t="shared" si="23"/>
        <v>177</v>
      </c>
      <c r="AA16" s="128">
        <v>44</v>
      </c>
      <c r="AB16" s="128">
        <v>133</v>
      </c>
      <c r="AC16" s="129">
        <f t="shared" si="10"/>
        <v>3.7428631846056248</v>
      </c>
      <c r="AD16" s="127">
        <f t="shared" si="24"/>
        <v>182</v>
      </c>
      <c r="AE16" s="128">
        <v>39</v>
      </c>
      <c r="AF16" s="128">
        <v>143</v>
      </c>
      <c r="AG16" s="129">
        <f t="shared" si="11"/>
        <v>3.8641188959660298</v>
      </c>
      <c r="AH16" s="127">
        <f t="shared" si="25"/>
        <v>174</v>
      </c>
      <c r="AI16" s="128">
        <v>57</v>
      </c>
      <c r="AJ16" s="128">
        <v>117</v>
      </c>
      <c r="AK16" s="129">
        <f t="shared" si="12"/>
        <v>4.0739873565909619</v>
      </c>
      <c r="AL16" s="127">
        <f t="shared" si="26"/>
        <v>177</v>
      </c>
      <c r="AM16" s="128">
        <v>50</v>
      </c>
      <c r="AN16" s="128">
        <v>127</v>
      </c>
      <c r="AO16" s="129">
        <f t="shared" si="13"/>
        <v>4.3446244477172309</v>
      </c>
      <c r="AP16" s="127">
        <f t="shared" si="27"/>
        <v>169</v>
      </c>
      <c r="AQ16" s="128">
        <v>51</v>
      </c>
      <c r="AR16" s="128">
        <v>118</v>
      </c>
      <c r="AS16" s="129">
        <f t="shared" si="14"/>
        <v>4.6263345195729535</v>
      </c>
      <c r="AT16" s="127">
        <f t="shared" si="28"/>
        <v>228</v>
      </c>
      <c r="AU16" s="128">
        <v>65</v>
      </c>
      <c r="AV16" s="128">
        <v>163</v>
      </c>
      <c r="AW16" s="129">
        <f t="shared" si="15"/>
        <v>6.6842568161829377</v>
      </c>
    </row>
    <row r="17" spans="1:49" s="16" customFormat="1">
      <c r="A17" s="167" t="s">
        <v>197</v>
      </c>
      <c r="B17" s="160">
        <f t="shared" si="16"/>
        <v>0</v>
      </c>
      <c r="C17" s="161">
        <v>0</v>
      </c>
      <c r="D17" s="161">
        <v>0</v>
      </c>
      <c r="E17" s="162">
        <f t="shared" si="5"/>
        <v>0</v>
      </c>
      <c r="F17" s="160">
        <f t="shared" si="17"/>
        <v>0</v>
      </c>
      <c r="G17" s="161">
        <v>0</v>
      </c>
      <c r="H17" s="161">
        <v>0</v>
      </c>
      <c r="I17" s="162">
        <f t="shared" si="6"/>
        <v>0</v>
      </c>
      <c r="J17" s="160">
        <f t="shared" si="18"/>
        <v>0</v>
      </c>
      <c r="K17" s="161">
        <v>0</v>
      </c>
      <c r="L17" s="161">
        <v>0</v>
      </c>
      <c r="M17" s="162">
        <f t="shared" si="7"/>
        <v>0</v>
      </c>
      <c r="N17" s="160">
        <f t="shared" si="19"/>
        <v>0</v>
      </c>
      <c r="O17" s="161">
        <v>0</v>
      </c>
      <c r="P17" s="161">
        <v>0</v>
      </c>
      <c r="Q17" s="162">
        <f t="shared" si="8"/>
        <v>0</v>
      </c>
      <c r="R17" s="160">
        <f t="shared" si="20"/>
        <v>0</v>
      </c>
      <c r="S17" s="161">
        <v>0</v>
      </c>
      <c r="T17" s="161">
        <v>0</v>
      </c>
      <c r="U17" s="162">
        <f t="shared" si="9"/>
        <v>0</v>
      </c>
      <c r="V17" s="160">
        <f t="shared" si="21"/>
        <v>0</v>
      </c>
      <c r="W17" s="168">
        <v>0</v>
      </c>
      <c r="X17" s="168">
        <v>0</v>
      </c>
      <c r="Y17" s="162">
        <f t="shared" si="22"/>
        <v>0</v>
      </c>
      <c r="Z17" s="160">
        <f t="shared" si="23"/>
        <v>0</v>
      </c>
      <c r="AA17" s="168">
        <v>0</v>
      </c>
      <c r="AB17" s="168">
        <v>0</v>
      </c>
      <c r="AC17" s="162">
        <f t="shared" si="10"/>
        <v>0</v>
      </c>
      <c r="AD17" s="160">
        <f t="shared" si="24"/>
        <v>0</v>
      </c>
      <c r="AE17" s="168">
        <v>0</v>
      </c>
      <c r="AF17" s="168">
        <v>0</v>
      </c>
      <c r="AG17" s="162">
        <f t="shared" si="11"/>
        <v>0</v>
      </c>
      <c r="AH17" s="160">
        <f t="shared" si="25"/>
        <v>0</v>
      </c>
      <c r="AI17" s="168">
        <v>0</v>
      </c>
      <c r="AJ17" s="168">
        <v>0</v>
      </c>
      <c r="AK17" s="162">
        <f t="shared" si="12"/>
        <v>0</v>
      </c>
      <c r="AL17" s="160">
        <f t="shared" si="26"/>
        <v>0</v>
      </c>
      <c r="AM17" s="168">
        <v>0</v>
      </c>
      <c r="AN17" s="168">
        <v>0</v>
      </c>
      <c r="AO17" s="162">
        <f t="shared" si="13"/>
        <v>0</v>
      </c>
      <c r="AP17" s="160">
        <f t="shared" si="27"/>
        <v>2</v>
      </c>
      <c r="AQ17" s="168">
        <v>1</v>
      </c>
      <c r="AR17" s="168">
        <v>1</v>
      </c>
      <c r="AS17" s="162">
        <f t="shared" si="14"/>
        <v>5.4749520941691755E-2</v>
      </c>
      <c r="AT17" s="160">
        <f t="shared" si="28"/>
        <v>1</v>
      </c>
      <c r="AU17" s="168">
        <v>0</v>
      </c>
      <c r="AV17" s="168">
        <v>1</v>
      </c>
      <c r="AW17" s="162">
        <f t="shared" si="15"/>
        <v>2.931691586045148E-2</v>
      </c>
    </row>
    <row r="18" spans="1:49">
      <c r="V18" s="283" t="s">
        <v>278</v>
      </c>
      <c r="W18" s="283"/>
      <c r="X18" s="283"/>
      <c r="Y18" s="283"/>
    </row>
    <row r="19" spans="1:49">
      <c r="V19" s="284"/>
      <c r="W19" s="284"/>
      <c r="X19" s="284"/>
      <c r="Y19" s="284"/>
    </row>
    <row r="20" spans="1:49">
      <c r="V20" s="169"/>
      <c r="W20" s="169"/>
      <c r="X20" s="169"/>
      <c r="Y20" s="169"/>
    </row>
    <row r="21" spans="1:49">
      <c r="V21" s="169"/>
      <c r="W21" s="169"/>
      <c r="X21" s="169"/>
      <c r="Y21" s="169"/>
    </row>
    <row r="22" spans="1:49">
      <c r="A22" s="281" t="s">
        <v>9</v>
      </c>
      <c r="B22" s="278" t="s">
        <v>163</v>
      </c>
      <c r="C22" s="279"/>
      <c r="D22" s="279"/>
      <c r="E22" s="282"/>
      <c r="F22" s="278" t="s">
        <v>164</v>
      </c>
      <c r="G22" s="279"/>
      <c r="H22" s="279"/>
      <c r="I22" s="282"/>
      <c r="J22" s="278" t="s">
        <v>165</v>
      </c>
      <c r="K22" s="279"/>
      <c r="L22" s="279"/>
      <c r="M22" s="282"/>
      <c r="Q22" s="8"/>
      <c r="U22" s="8"/>
      <c r="Y22" s="8"/>
      <c r="AC22" s="8"/>
      <c r="AG22" s="8"/>
      <c r="AK22" s="8"/>
      <c r="AO22" s="8"/>
      <c r="AS22" s="8"/>
      <c r="AW22" s="8"/>
    </row>
    <row r="23" spans="1:49">
      <c r="A23" s="281"/>
      <c r="B23" s="113" t="s">
        <v>11</v>
      </c>
      <c r="C23" s="114" t="s">
        <v>12</v>
      </c>
      <c r="D23" s="114" t="s">
        <v>13</v>
      </c>
      <c r="E23" s="115" t="s">
        <v>168</v>
      </c>
      <c r="F23" s="113" t="s">
        <v>11</v>
      </c>
      <c r="G23" s="114" t="s">
        <v>12</v>
      </c>
      <c r="H23" s="114" t="s">
        <v>13</v>
      </c>
      <c r="I23" s="115" t="s">
        <v>168</v>
      </c>
      <c r="J23" s="113" t="s">
        <v>11</v>
      </c>
      <c r="K23" s="114" t="s">
        <v>12</v>
      </c>
      <c r="L23" s="114" t="s">
        <v>13</v>
      </c>
      <c r="M23" s="115" t="s">
        <v>168</v>
      </c>
      <c r="Q23" s="8"/>
      <c r="U23" s="8"/>
      <c r="Y23" s="8"/>
      <c r="AC23" s="8"/>
      <c r="AG23" s="8"/>
      <c r="AK23" s="8"/>
      <c r="AO23" s="8"/>
      <c r="AS23" s="8"/>
      <c r="AW23" s="8"/>
    </row>
    <row r="24" spans="1:49">
      <c r="A24" s="14"/>
      <c r="B24" s="46" t="s">
        <v>115</v>
      </c>
      <c r="C24" s="53" t="s">
        <v>115</v>
      </c>
      <c r="D24" s="53" t="s">
        <v>115</v>
      </c>
      <c r="E24" s="54" t="s">
        <v>104</v>
      </c>
      <c r="F24" s="46" t="s">
        <v>115</v>
      </c>
      <c r="G24" s="53" t="s">
        <v>115</v>
      </c>
      <c r="H24" s="53" t="s">
        <v>115</v>
      </c>
      <c r="I24" s="54" t="s">
        <v>104</v>
      </c>
      <c r="J24" s="46" t="s">
        <v>115</v>
      </c>
      <c r="K24" s="53" t="s">
        <v>115</v>
      </c>
      <c r="L24" s="53" t="s">
        <v>115</v>
      </c>
      <c r="M24" s="54" t="s">
        <v>104</v>
      </c>
      <c r="Q24" s="8"/>
      <c r="U24" s="8"/>
      <c r="Y24" s="8"/>
      <c r="AC24" s="8"/>
      <c r="AG24" s="8"/>
      <c r="AK24" s="8"/>
      <c r="AO24" s="8"/>
      <c r="AS24" s="8"/>
      <c r="AW24" s="8"/>
    </row>
    <row r="25" spans="1:49" s="16" customFormat="1">
      <c r="A25" s="109" t="s">
        <v>169</v>
      </c>
      <c r="B25" s="110">
        <f t="shared" ref="B25:M25" si="29">SUM(B26:B37)</f>
        <v>2988</v>
      </c>
      <c r="C25" s="111">
        <f t="shared" si="29"/>
        <v>1601</v>
      </c>
      <c r="D25" s="111">
        <f t="shared" si="29"/>
        <v>1387</v>
      </c>
      <c r="E25" s="112">
        <f t="shared" si="29"/>
        <v>100.00000000000001</v>
      </c>
      <c r="F25" s="110">
        <f t="shared" si="29"/>
        <v>2767</v>
      </c>
      <c r="G25" s="111">
        <f t="shared" si="29"/>
        <v>1472</v>
      </c>
      <c r="H25" s="111">
        <f t="shared" si="29"/>
        <v>1295</v>
      </c>
      <c r="I25" s="112">
        <f t="shared" si="29"/>
        <v>99.999999999999986</v>
      </c>
      <c r="J25" s="110">
        <f t="shared" si="29"/>
        <v>2596</v>
      </c>
      <c r="K25" s="111">
        <f t="shared" si="29"/>
        <v>1376</v>
      </c>
      <c r="L25" s="111">
        <f t="shared" si="29"/>
        <v>1220</v>
      </c>
      <c r="M25" s="112">
        <f t="shared" si="29"/>
        <v>100</v>
      </c>
    </row>
    <row r="26" spans="1:49" s="16" customFormat="1">
      <c r="A26" s="10" t="s">
        <v>189</v>
      </c>
      <c r="B26" s="127">
        <f t="shared" ref="B26:B37" si="30">SUM(C26:D26)</f>
        <v>130</v>
      </c>
      <c r="C26" s="128">
        <v>118</v>
      </c>
      <c r="D26" s="128">
        <v>12</v>
      </c>
      <c r="E26" s="129">
        <f t="shared" ref="E26:E37" si="31">B26/$B$25*100</f>
        <v>4.3507362784471217</v>
      </c>
      <c r="F26" s="127">
        <f t="shared" ref="F26:F37" si="32">SUM(G26:H26)</f>
        <v>74</v>
      </c>
      <c r="G26" s="128">
        <v>65</v>
      </c>
      <c r="H26" s="128">
        <v>9</v>
      </c>
      <c r="I26" s="129">
        <f t="shared" ref="I26:I37" si="33">F26/$F$25*100</f>
        <v>2.674376581134803</v>
      </c>
      <c r="J26" s="127">
        <f t="shared" ref="J26:J37" si="34">SUM(K26:L26)</f>
        <v>54</v>
      </c>
      <c r="K26" s="128">
        <v>50</v>
      </c>
      <c r="L26" s="128">
        <v>4</v>
      </c>
      <c r="M26" s="129">
        <f t="shared" ref="M26:M37" si="35">J26/$J$25*100</f>
        <v>2.0801232665639446</v>
      </c>
    </row>
    <row r="27" spans="1:49" s="16" customFormat="1">
      <c r="A27" s="10" t="s">
        <v>188</v>
      </c>
      <c r="B27" s="127">
        <f t="shared" si="30"/>
        <v>243</v>
      </c>
      <c r="C27" s="128">
        <v>115</v>
      </c>
      <c r="D27" s="128">
        <v>128</v>
      </c>
      <c r="E27" s="129">
        <f t="shared" si="31"/>
        <v>8.1325301204819276</v>
      </c>
      <c r="F27" s="127">
        <f t="shared" si="32"/>
        <v>219</v>
      </c>
      <c r="G27" s="128">
        <v>106</v>
      </c>
      <c r="H27" s="128">
        <v>113</v>
      </c>
      <c r="I27" s="129">
        <f t="shared" si="33"/>
        <v>7.9147090711962411</v>
      </c>
      <c r="J27" s="127">
        <f t="shared" si="34"/>
        <v>222</v>
      </c>
      <c r="K27" s="128">
        <v>110</v>
      </c>
      <c r="L27" s="128">
        <v>112</v>
      </c>
      <c r="M27" s="129">
        <f t="shared" si="35"/>
        <v>8.5516178736517716</v>
      </c>
    </row>
    <row r="28" spans="1:49" s="16" customFormat="1">
      <c r="A28" s="10" t="s">
        <v>190</v>
      </c>
      <c r="B28" s="127">
        <f t="shared" si="30"/>
        <v>319</v>
      </c>
      <c r="C28" s="128">
        <v>141</v>
      </c>
      <c r="D28" s="128">
        <v>178</v>
      </c>
      <c r="E28" s="129">
        <f t="shared" si="31"/>
        <v>10.676037483266398</v>
      </c>
      <c r="F28" s="127">
        <f t="shared" si="32"/>
        <v>342</v>
      </c>
      <c r="G28" s="128">
        <v>161</v>
      </c>
      <c r="H28" s="128">
        <v>181</v>
      </c>
      <c r="I28" s="129">
        <f t="shared" si="33"/>
        <v>12.359956631731118</v>
      </c>
      <c r="J28" s="127">
        <f t="shared" si="34"/>
        <v>308</v>
      </c>
      <c r="K28" s="128">
        <v>139</v>
      </c>
      <c r="L28" s="128">
        <v>169</v>
      </c>
      <c r="M28" s="129">
        <f t="shared" si="35"/>
        <v>11.864406779661017</v>
      </c>
    </row>
    <row r="29" spans="1:49" s="16" customFormat="1">
      <c r="A29" s="10" t="s">
        <v>191</v>
      </c>
      <c r="B29" s="127">
        <f t="shared" si="30"/>
        <v>172</v>
      </c>
      <c r="C29" s="128">
        <v>77</v>
      </c>
      <c r="D29" s="128">
        <v>95</v>
      </c>
      <c r="E29" s="129">
        <f t="shared" si="31"/>
        <v>5.7563587684069617</v>
      </c>
      <c r="F29" s="127">
        <f t="shared" si="32"/>
        <v>166</v>
      </c>
      <c r="G29" s="128">
        <v>76</v>
      </c>
      <c r="H29" s="128">
        <v>90</v>
      </c>
      <c r="I29" s="129">
        <f t="shared" si="33"/>
        <v>5.9992771955186122</v>
      </c>
      <c r="J29" s="127">
        <f t="shared" si="34"/>
        <v>133</v>
      </c>
      <c r="K29" s="128">
        <v>61</v>
      </c>
      <c r="L29" s="128">
        <v>72</v>
      </c>
      <c r="M29" s="129">
        <f t="shared" si="35"/>
        <v>5.1232665639445303</v>
      </c>
    </row>
    <row r="30" spans="1:49" s="16" customFormat="1">
      <c r="A30" s="10" t="s">
        <v>196</v>
      </c>
      <c r="B30" s="127">
        <f t="shared" si="30"/>
        <v>273</v>
      </c>
      <c r="C30" s="128">
        <v>71</v>
      </c>
      <c r="D30" s="128">
        <v>202</v>
      </c>
      <c r="E30" s="129">
        <f t="shared" si="31"/>
        <v>9.1365461847389557</v>
      </c>
      <c r="F30" s="127">
        <f t="shared" si="32"/>
        <v>256</v>
      </c>
      <c r="G30" s="128">
        <v>61</v>
      </c>
      <c r="H30" s="128">
        <v>195</v>
      </c>
      <c r="I30" s="129">
        <f t="shared" si="33"/>
        <v>9.2518973617636426</v>
      </c>
      <c r="J30" s="127">
        <f t="shared" si="34"/>
        <v>238</v>
      </c>
      <c r="K30" s="128">
        <v>61</v>
      </c>
      <c r="L30" s="128">
        <v>177</v>
      </c>
      <c r="M30" s="129">
        <f t="shared" si="35"/>
        <v>9.1679506933744221</v>
      </c>
    </row>
    <row r="31" spans="1:49" s="16" customFormat="1">
      <c r="A31" s="10" t="s">
        <v>195</v>
      </c>
      <c r="B31" s="127">
        <f t="shared" si="30"/>
        <v>25</v>
      </c>
      <c r="C31" s="128">
        <v>23</v>
      </c>
      <c r="D31" s="128">
        <v>2</v>
      </c>
      <c r="E31" s="129">
        <f t="shared" si="31"/>
        <v>0.83668005354752339</v>
      </c>
      <c r="F31" s="127">
        <f t="shared" si="32"/>
        <v>27</v>
      </c>
      <c r="G31" s="128">
        <v>24</v>
      </c>
      <c r="H31" s="128">
        <v>3</v>
      </c>
      <c r="I31" s="129">
        <f t="shared" si="33"/>
        <v>0.97578604987350914</v>
      </c>
      <c r="J31" s="127">
        <f t="shared" si="34"/>
        <v>28</v>
      </c>
      <c r="K31" s="128">
        <v>26</v>
      </c>
      <c r="L31" s="128">
        <v>2</v>
      </c>
      <c r="M31" s="129">
        <f t="shared" si="35"/>
        <v>1.078582434514638</v>
      </c>
    </row>
    <row r="32" spans="1:49" s="16" customFormat="1">
      <c r="A32" s="10" t="s">
        <v>192</v>
      </c>
      <c r="B32" s="127">
        <f t="shared" si="30"/>
        <v>926</v>
      </c>
      <c r="C32" s="128">
        <v>521</v>
      </c>
      <c r="D32" s="128">
        <v>405</v>
      </c>
      <c r="E32" s="129">
        <f t="shared" si="31"/>
        <v>30.990629183400269</v>
      </c>
      <c r="F32" s="127">
        <f t="shared" si="32"/>
        <v>796</v>
      </c>
      <c r="G32" s="128">
        <v>468</v>
      </c>
      <c r="H32" s="128">
        <v>328</v>
      </c>
      <c r="I32" s="129">
        <f t="shared" si="33"/>
        <v>28.767618359233825</v>
      </c>
      <c r="J32" s="127">
        <f t="shared" si="34"/>
        <v>786</v>
      </c>
      <c r="K32" s="128">
        <v>456</v>
      </c>
      <c r="L32" s="128">
        <v>330</v>
      </c>
      <c r="M32" s="129">
        <f t="shared" si="35"/>
        <v>30.277349768875194</v>
      </c>
    </row>
    <row r="33" spans="1:49" s="16" customFormat="1">
      <c r="A33" s="10" t="s">
        <v>198</v>
      </c>
      <c r="B33" s="127">
        <f t="shared" si="30"/>
        <v>496</v>
      </c>
      <c r="C33" s="128">
        <v>194</v>
      </c>
      <c r="D33" s="128">
        <v>302</v>
      </c>
      <c r="E33" s="129">
        <f t="shared" si="31"/>
        <v>16.599732262382865</v>
      </c>
      <c r="F33" s="127">
        <f t="shared" si="32"/>
        <v>470</v>
      </c>
      <c r="G33" s="128">
        <v>176</v>
      </c>
      <c r="H33" s="128">
        <v>294</v>
      </c>
      <c r="I33" s="129">
        <f t="shared" si="33"/>
        <v>16.985905312612939</v>
      </c>
      <c r="J33" s="127">
        <f t="shared" si="34"/>
        <v>450</v>
      </c>
      <c r="K33" s="128">
        <v>179</v>
      </c>
      <c r="L33" s="128">
        <v>271</v>
      </c>
      <c r="M33" s="129">
        <f t="shared" si="35"/>
        <v>17.334360554699536</v>
      </c>
    </row>
    <row r="34" spans="1:49" s="16" customFormat="1">
      <c r="A34" s="10" t="s">
        <v>199</v>
      </c>
      <c r="B34" s="127">
        <f t="shared" si="30"/>
        <v>144</v>
      </c>
      <c r="C34" s="128">
        <v>141</v>
      </c>
      <c r="D34" s="128">
        <v>3</v>
      </c>
      <c r="E34" s="129">
        <f t="shared" si="31"/>
        <v>4.8192771084337354</v>
      </c>
      <c r="F34" s="127">
        <f t="shared" si="32"/>
        <v>138</v>
      </c>
      <c r="G34" s="128">
        <v>138</v>
      </c>
      <c r="H34" s="128" t="s">
        <v>186</v>
      </c>
      <c r="I34" s="129">
        <f t="shared" si="33"/>
        <v>4.9873509215757137</v>
      </c>
      <c r="J34" s="127">
        <f t="shared" si="34"/>
        <v>115</v>
      </c>
      <c r="K34" s="128">
        <v>115</v>
      </c>
      <c r="L34" s="128">
        <v>0</v>
      </c>
      <c r="M34" s="129">
        <f t="shared" si="35"/>
        <v>4.4298921417565484</v>
      </c>
    </row>
    <row r="35" spans="1:49" s="16" customFormat="1">
      <c r="A35" s="10" t="s">
        <v>200</v>
      </c>
      <c r="B35" s="127">
        <f t="shared" si="30"/>
        <v>153</v>
      </c>
      <c r="C35" s="128">
        <v>149</v>
      </c>
      <c r="D35" s="128">
        <v>4</v>
      </c>
      <c r="E35" s="129">
        <f t="shared" si="31"/>
        <v>5.1204819277108431</v>
      </c>
      <c r="F35" s="127">
        <f t="shared" si="32"/>
        <v>139</v>
      </c>
      <c r="G35" s="128">
        <v>137</v>
      </c>
      <c r="H35" s="128">
        <v>2</v>
      </c>
      <c r="I35" s="129">
        <f t="shared" si="33"/>
        <v>5.023491145645103</v>
      </c>
      <c r="J35" s="127">
        <f t="shared" si="34"/>
        <v>118</v>
      </c>
      <c r="K35" s="128">
        <v>116</v>
      </c>
      <c r="L35" s="128">
        <v>2</v>
      </c>
      <c r="M35" s="129">
        <f t="shared" si="35"/>
        <v>4.5454545454545459</v>
      </c>
    </row>
    <row r="36" spans="1:49" s="16" customFormat="1">
      <c r="A36" s="10" t="s">
        <v>201</v>
      </c>
      <c r="B36" s="127">
        <f t="shared" si="30"/>
        <v>105</v>
      </c>
      <c r="C36" s="128">
        <v>50</v>
      </c>
      <c r="D36" s="128">
        <v>55</v>
      </c>
      <c r="E36" s="129">
        <f t="shared" si="31"/>
        <v>3.5140562248995986</v>
      </c>
      <c r="F36" s="127">
        <f t="shared" si="32"/>
        <v>110</v>
      </c>
      <c r="G36" s="128">
        <v>49</v>
      </c>
      <c r="H36" s="128">
        <v>61</v>
      </c>
      <c r="I36" s="129">
        <f t="shared" si="33"/>
        <v>3.9754246476328152</v>
      </c>
      <c r="J36" s="127">
        <f t="shared" si="34"/>
        <v>137</v>
      </c>
      <c r="K36" s="128">
        <v>59</v>
      </c>
      <c r="L36" s="128">
        <v>78</v>
      </c>
      <c r="M36" s="129">
        <f t="shared" si="35"/>
        <v>5.2773497688751929</v>
      </c>
    </row>
    <row r="37" spans="1:49" s="16" customFormat="1">
      <c r="A37" s="11" t="s">
        <v>202</v>
      </c>
      <c r="B37" s="160">
        <f t="shared" si="30"/>
        <v>2</v>
      </c>
      <c r="C37" s="161">
        <v>1</v>
      </c>
      <c r="D37" s="161">
        <v>1</v>
      </c>
      <c r="E37" s="162">
        <f t="shared" si="31"/>
        <v>6.6934404283801874E-2</v>
      </c>
      <c r="F37" s="160">
        <f t="shared" si="32"/>
        <v>30</v>
      </c>
      <c r="G37" s="161">
        <v>11</v>
      </c>
      <c r="H37" s="161">
        <v>19</v>
      </c>
      <c r="I37" s="162">
        <f t="shared" si="33"/>
        <v>1.0842067220816769</v>
      </c>
      <c r="J37" s="160">
        <f t="shared" si="34"/>
        <v>7</v>
      </c>
      <c r="K37" s="161">
        <v>4</v>
      </c>
      <c r="L37" s="161">
        <v>3</v>
      </c>
      <c r="M37" s="162">
        <f t="shared" si="35"/>
        <v>0.26964560862865949</v>
      </c>
    </row>
    <row r="38" spans="1:49">
      <c r="B38" s="8" t="s">
        <v>203</v>
      </c>
      <c r="Q38" s="8"/>
      <c r="U38" s="8"/>
      <c r="Y38" s="8"/>
      <c r="AC38" s="8"/>
      <c r="AG38" s="8"/>
      <c r="AK38" s="8"/>
      <c r="AO38" s="8"/>
      <c r="AS38" s="8"/>
      <c r="AW38" s="8"/>
    </row>
    <row r="39" spans="1:49">
      <c r="Q39" s="8"/>
      <c r="U39" s="8"/>
      <c r="Y39" s="8"/>
      <c r="AC39" s="8"/>
      <c r="AG39" s="8"/>
      <c r="AK39" s="8"/>
      <c r="AO39" s="8"/>
      <c r="AS39" s="8"/>
      <c r="AW39" s="8"/>
    </row>
  </sheetData>
  <mergeCells count="18">
    <mergeCell ref="A22:A23"/>
    <mergeCell ref="A3:A4"/>
    <mergeCell ref="AP3:AS3"/>
    <mergeCell ref="AT3:AW3"/>
    <mergeCell ref="B22:E22"/>
    <mergeCell ref="F22:I22"/>
    <mergeCell ref="J22:M22"/>
    <mergeCell ref="R3:U3"/>
    <mergeCell ref="V3:Y3"/>
    <mergeCell ref="Z3:AC3"/>
    <mergeCell ref="AD3:AG3"/>
    <mergeCell ref="AH3:AK3"/>
    <mergeCell ref="AL3:AO3"/>
    <mergeCell ref="B3:E3"/>
    <mergeCell ref="V18:Y19"/>
    <mergeCell ref="F3:I3"/>
    <mergeCell ref="J3:M3"/>
    <mergeCell ref="N3:Q3"/>
  </mergeCells>
  <phoneticPr fontId="2"/>
  <conditionalFormatting sqref="A26:M37">
    <cfRule type="expression" dxfId="6" priority="2">
      <formula>MOD(ROW(),2)=1</formula>
    </cfRule>
  </conditionalFormatting>
  <conditionalFormatting sqref="A7:AW17">
    <cfRule type="expression" dxfId="5" priority="1">
      <formula>MOD(ROW(),2)=0</formula>
    </cfRule>
  </conditionalFormatting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85" pageOrder="overThenDown" orientation="landscape" r:id="rId1"/>
  <rowBreaks count="1" manualBreakCount="1">
    <brk id="19" max="16383" man="1"/>
  </rowBreaks>
  <colBreaks count="3" manualBreakCount="3">
    <brk id="13" max="1048575" man="1"/>
    <brk id="25" max="1048575" man="1"/>
    <brk id="37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I1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2" sqref="A12"/>
    </sheetView>
  </sheetViews>
  <sheetFormatPr defaultRowHeight="18.75"/>
  <cols>
    <col min="1" max="1" width="15.625" style="8" customWidth="1"/>
    <col min="2" max="3" width="9" style="8"/>
    <col min="4" max="4" width="9" style="8" customWidth="1"/>
    <col min="5" max="5" width="9" style="18"/>
    <col min="6" max="8" width="9" style="8"/>
    <col min="9" max="9" width="9" style="18"/>
    <col min="10" max="12" width="9" style="8"/>
    <col min="13" max="13" width="9" style="18"/>
    <col min="14" max="16" width="9" style="8"/>
    <col min="17" max="17" width="9" style="18"/>
    <col min="18" max="20" width="9" style="8"/>
    <col min="21" max="21" width="9" style="18"/>
    <col min="22" max="24" width="9" style="8"/>
    <col min="25" max="25" width="9" style="18"/>
    <col min="26" max="28" width="9" style="8"/>
    <col min="29" max="29" width="9" style="18"/>
    <col min="30" max="32" width="9" style="8"/>
    <col min="33" max="33" width="9" style="18"/>
    <col min="34" max="36" width="9" style="8"/>
    <col min="37" max="37" width="9" style="18"/>
    <col min="38" max="40" width="9" style="8"/>
    <col min="41" max="41" width="9" style="18"/>
    <col min="42" max="44" width="9" style="8"/>
    <col min="45" max="45" width="9" style="18"/>
    <col min="46" max="48" width="9" style="8"/>
    <col min="49" max="49" width="9" style="18"/>
    <col min="50" max="52" width="9" style="8"/>
    <col min="53" max="53" width="9" style="18"/>
    <col min="54" max="56" width="9" style="8"/>
    <col min="57" max="57" width="9" style="18"/>
    <col min="58" max="60" width="9" style="8"/>
    <col min="61" max="61" width="9" style="18"/>
    <col min="62" max="16384" width="9" style="8"/>
  </cols>
  <sheetData>
    <row r="1" spans="1:61">
      <c r="B1" s="8" t="s">
        <v>100</v>
      </c>
    </row>
    <row r="2" spans="1:61">
      <c r="B2" s="8" t="s">
        <v>205</v>
      </c>
    </row>
    <row r="3" spans="1:61">
      <c r="A3" s="281" t="s">
        <v>9</v>
      </c>
      <c r="B3" s="278" t="s">
        <v>130</v>
      </c>
      <c r="C3" s="279"/>
      <c r="D3" s="279"/>
      <c r="E3" s="282"/>
      <c r="F3" s="278" t="s">
        <v>131</v>
      </c>
      <c r="G3" s="279"/>
      <c r="H3" s="279"/>
      <c r="I3" s="282"/>
      <c r="J3" s="278" t="s">
        <v>132</v>
      </c>
      <c r="K3" s="279"/>
      <c r="L3" s="279"/>
      <c r="M3" s="282"/>
      <c r="N3" s="278" t="s">
        <v>155</v>
      </c>
      <c r="O3" s="279"/>
      <c r="P3" s="279"/>
      <c r="Q3" s="282"/>
      <c r="R3" s="278" t="s">
        <v>156</v>
      </c>
      <c r="S3" s="279"/>
      <c r="T3" s="279"/>
      <c r="U3" s="282"/>
      <c r="V3" s="278" t="s">
        <v>157</v>
      </c>
      <c r="W3" s="279"/>
      <c r="X3" s="279"/>
      <c r="Y3" s="282"/>
      <c r="Z3" s="278" t="s">
        <v>158</v>
      </c>
      <c r="AA3" s="279"/>
      <c r="AB3" s="279"/>
      <c r="AC3" s="282"/>
      <c r="AD3" s="278" t="s">
        <v>159</v>
      </c>
      <c r="AE3" s="279"/>
      <c r="AF3" s="279"/>
      <c r="AG3" s="282"/>
      <c r="AH3" s="278" t="s">
        <v>129</v>
      </c>
      <c r="AI3" s="279"/>
      <c r="AJ3" s="279"/>
      <c r="AK3" s="282"/>
      <c r="AL3" s="278" t="s">
        <v>160</v>
      </c>
      <c r="AM3" s="279"/>
      <c r="AN3" s="279"/>
      <c r="AO3" s="282"/>
      <c r="AP3" s="278" t="s">
        <v>161</v>
      </c>
      <c r="AQ3" s="279"/>
      <c r="AR3" s="279"/>
      <c r="AS3" s="282"/>
      <c r="AT3" s="278" t="s">
        <v>162</v>
      </c>
      <c r="AU3" s="279"/>
      <c r="AV3" s="279"/>
      <c r="AW3" s="282"/>
      <c r="AX3" s="278" t="s">
        <v>163</v>
      </c>
      <c r="AY3" s="279"/>
      <c r="AZ3" s="279"/>
      <c r="BA3" s="282"/>
      <c r="BB3" s="278" t="s">
        <v>164</v>
      </c>
      <c r="BC3" s="279"/>
      <c r="BD3" s="279"/>
      <c r="BE3" s="282"/>
      <c r="BF3" s="278" t="s">
        <v>165</v>
      </c>
      <c r="BG3" s="279"/>
      <c r="BH3" s="279"/>
      <c r="BI3" s="282"/>
    </row>
    <row r="4" spans="1:61">
      <c r="A4" s="281"/>
      <c r="B4" s="113" t="s">
        <v>11</v>
      </c>
      <c r="C4" s="114" t="s">
        <v>12</v>
      </c>
      <c r="D4" s="114" t="s">
        <v>13</v>
      </c>
      <c r="E4" s="115" t="s">
        <v>168</v>
      </c>
      <c r="F4" s="113" t="s">
        <v>11</v>
      </c>
      <c r="G4" s="114" t="s">
        <v>12</v>
      </c>
      <c r="H4" s="114" t="s">
        <v>13</v>
      </c>
      <c r="I4" s="115" t="s">
        <v>168</v>
      </c>
      <c r="J4" s="113" t="s">
        <v>11</v>
      </c>
      <c r="K4" s="114" t="s">
        <v>12</v>
      </c>
      <c r="L4" s="114" t="s">
        <v>13</v>
      </c>
      <c r="M4" s="115" t="s">
        <v>168</v>
      </c>
      <c r="N4" s="113" t="s">
        <v>11</v>
      </c>
      <c r="O4" s="114" t="s">
        <v>12</v>
      </c>
      <c r="P4" s="114" t="s">
        <v>13</v>
      </c>
      <c r="Q4" s="115" t="s">
        <v>168</v>
      </c>
      <c r="R4" s="113" t="s">
        <v>11</v>
      </c>
      <c r="S4" s="114" t="s">
        <v>12</v>
      </c>
      <c r="T4" s="114" t="s">
        <v>13</v>
      </c>
      <c r="U4" s="115" t="s">
        <v>168</v>
      </c>
      <c r="V4" s="113" t="s">
        <v>11</v>
      </c>
      <c r="W4" s="114" t="s">
        <v>12</v>
      </c>
      <c r="X4" s="114" t="s">
        <v>13</v>
      </c>
      <c r="Y4" s="115" t="s">
        <v>168</v>
      </c>
      <c r="Z4" s="113" t="s">
        <v>11</v>
      </c>
      <c r="AA4" s="114" t="s">
        <v>12</v>
      </c>
      <c r="AB4" s="114" t="s">
        <v>13</v>
      </c>
      <c r="AC4" s="115" t="s">
        <v>168</v>
      </c>
      <c r="AD4" s="113" t="s">
        <v>11</v>
      </c>
      <c r="AE4" s="114" t="s">
        <v>12</v>
      </c>
      <c r="AF4" s="114" t="s">
        <v>13</v>
      </c>
      <c r="AG4" s="115" t="s">
        <v>168</v>
      </c>
      <c r="AH4" s="113" t="s">
        <v>11</v>
      </c>
      <c r="AI4" s="114" t="s">
        <v>12</v>
      </c>
      <c r="AJ4" s="114" t="s">
        <v>13</v>
      </c>
      <c r="AK4" s="115" t="s">
        <v>168</v>
      </c>
      <c r="AL4" s="113" t="s">
        <v>11</v>
      </c>
      <c r="AM4" s="114" t="s">
        <v>12</v>
      </c>
      <c r="AN4" s="114" t="s">
        <v>13</v>
      </c>
      <c r="AO4" s="115" t="s">
        <v>168</v>
      </c>
      <c r="AP4" s="113" t="s">
        <v>11</v>
      </c>
      <c r="AQ4" s="114" t="s">
        <v>12</v>
      </c>
      <c r="AR4" s="114" t="s">
        <v>13</v>
      </c>
      <c r="AS4" s="115" t="s">
        <v>168</v>
      </c>
      <c r="AT4" s="113" t="s">
        <v>11</v>
      </c>
      <c r="AU4" s="114" t="s">
        <v>12</v>
      </c>
      <c r="AV4" s="114" t="s">
        <v>13</v>
      </c>
      <c r="AW4" s="115" t="s">
        <v>168</v>
      </c>
      <c r="AX4" s="113" t="s">
        <v>11</v>
      </c>
      <c r="AY4" s="114" t="s">
        <v>12</v>
      </c>
      <c r="AZ4" s="114" t="s">
        <v>13</v>
      </c>
      <c r="BA4" s="115" t="s">
        <v>168</v>
      </c>
      <c r="BB4" s="113" t="s">
        <v>11</v>
      </c>
      <c r="BC4" s="114" t="s">
        <v>12</v>
      </c>
      <c r="BD4" s="114" t="s">
        <v>13</v>
      </c>
      <c r="BE4" s="115" t="s">
        <v>168</v>
      </c>
      <c r="BF4" s="113" t="s">
        <v>11</v>
      </c>
      <c r="BG4" s="114" t="s">
        <v>12</v>
      </c>
      <c r="BH4" s="114" t="s">
        <v>13</v>
      </c>
      <c r="BI4" s="115" t="s">
        <v>168</v>
      </c>
    </row>
    <row r="5" spans="1:61">
      <c r="A5" s="14"/>
      <c r="B5" s="46" t="s">
        <v>115</v>
      </c>
      <c r="C5" s="53" t="s">
        <v>115</v>
      </c>
      <c r="D5" s="53" t="s">
        <v>115</v>
      </c>
      <c r="E5" s="54" t="s">
        <v>104</v>
      </c>
      <c r="F5" s="46" t="s">
        <v>115</v>
      </c>
      <c r="G5" s="53" t="s">
        <v>115</v>
      </c>
      <c r="H5" s="53" t="s">
        <v>115</v>
      </c>
      <c r="I5" s="54" t="s">
        <v>104</v>
      </c>
      <c r="J5" s="46" t="s">
        <v>115</v>
      </c>
      <c r="K5" s="53" t="s">
        <v>115</v>
      </c>
      <c r="L5" s="53" t="s">
        <v>115</v>
      </c>
      <c r="M5" s="54" t="s">
        <v>104</v>
      </c>
      <c r="N5" s="46" t="s">
        <v>115</v>
      </c>
      <c r="O5" s="53" t="s">
        <v>115</v>
      </c>
      <c r="P5" s="53" t="s">
        <v>115</v>
      </c>
      <c r="Q5" s="54" t="s">
        <v>104</v>
      </c>
      <c r="R5" s="46" t="s">
        <v>115</v>
      </c>
      <c r="S5" s="53" t="s">
        <v>115</v>
      </c>
      <c r="T5" s="53" t="s">
        <v>115</v>
      </c>
      <c r="U5" s="54" t="s">
        <v>104</v>
      </c>
      <c r="V5" s="46" t="s">
        <v>115</v>
      </c>
      <c r="W5" s="53" t="s">
        <v>115</v>
      </c>
      <c r="X5" s="53" t="s">
        <v>115</v>
      </c>
      <c r="Y5" s="54" t="s">
        <v>104</v>
      </c>
      <c r="Z5" s="46" t="s">
        <v>115</v>
      </c>
      <c r="AA5" s="53" t="s">
        <v>115</v>
      </c>
      <c r="AB5" s="53" t="s">
        <v>115</v>
      </c>
      <c r="AC5" s="54" t="s">
        <v>104</v>
      </c>
      <c r="AD5" s="46" t="s">
        <v>115</v>
      </c>
      <c r="AE5" s="53" t="s">
        <v>115</v>
      </c>
      <c r="AF5" s="53" t="s">
        <v>115</v>
      </c>
      <c r="AG5" s="54" t="s">
        <v>104</v>
      </c>
      <c r="AH5" s="46" t="s">
        <v>115</v>
      </c>
      <c r="AI5" s="53" t="s">
        <v>115</v>
      </c>
      <c r="AJ5" s="53" t="s">
        <v>115</v>
      </c>
      <c r="AK5" s="54" t="s">
        <v>104</v>
      </c>
      <c r="AL5" s="46" t="s">
        <v>115</v>
      </c>
      <c r="AM5" s="53" t="s">
        <v>115</v>
      </c>
      <c r="AN5" s="53" t="s">
        <v>115</v>
      </c>
      <c r="AO5" s="54" t="s">
        <v>104</v>
      </c>
      <c r="AP5" s="46" t="s">
        <v>115</v>
      </c>
      <c r="AQ5" s="53" t="s">
        <v>115</v>
      </c>
      <c r="AR5" s="53" t="s">
        <v>115</v>
      </c>
      <c r="AS5" s="54" t="s">
        <v>104</v>
      </c>
      <c r="AT5" s="46" t="s">
        <v>115</v>
      </c>
      <c r="AU5" s="53" t="s">
        <v>115</v>
      </c>
      <c r="AV5" s="53" t="s">
        <v>115</v>
      </c>
      <c r="AW5" s="54" t="s">
        <v>104</v>
      </c>
      <c r="AX5" s="46" t="s">
        <v>115</v>
      </c>
      <c r="AY5" s="53" t="s">
        <v>115</v>
      </c>
      <c r="AZ5" s="53" t="s">
        <v>115</v>
      </c>
      <c r="BA5" s="54" t="s">
        <v>104</v>
      </c>
      <c r="BB5" s="46" t="s">
        <v>115</v>
      </c>
      <c r="BC5" s="53" t="s">
        <v>115</v>
      </c>
      <c r="BD5" s="53" t="s">
        <v>115</v>
      </c>
      <c r="BE5" s="54" t="s">
        <v>104</v>
      </c>
      <c r="BF5" s="46" t="s">
        <v>115</v>
      </c>
      <c r="BG5" s="53" t="s">
        <v>115</v>
      </c>
      <c r="BH5" s="53" t="s">
        <v>115</v>
      </c>
      <c r="BI5" s="54" t="s">
        <v>104</v>
      </c>
    </row>
    <row r="6" spans="1:61" s="15" customFormat="1">
      <c r="A6" s="109" t="s">
        <v>169</v>
      </c>
      <c r="B6" s="135">
        <f>SUM(C6:D6)</f>
        <v>8665</v>
      </c>
      <c r="C6" s="136">
        <f>SUM(C7,C10,C11)</f>
        <v>4328</v>
      </c>
      <c r="D6" s="136">
        <f>SUM(D7,D10,D11)</f>
        <v>4337</v>
      </c>
      <c r="E6" s="137">
        <f>E7+E10+E11</f>
        <v>99.999999999999986</v>
      </c>
      <c r="F6" s="135">
        <f>SUM(G6:H6)</f>
        <v>9300</v>
      </c>
      <c r="G6" s="136">
        <f>SUM(G7,G10,G11)</f>
        <v>4605</v>
      </c>
      <c r="H6" s="136">
        <f>SUM(H7,H10,H11)</f>
        <v>4695</v>
      </c>
      <c r="I6" s="137">
        <f>I7+I10+I11</f>
        <v>100.00000000000001</v>
      </c>
      <c r="J6" s="135">
        <f>SUM(K6:L6)</f>
        <v>9230</v>
      </c>
      <c r="K6" s="136">
        <f>SUM(K7,K10,K11)</f>
        <v>4629</v>
      </c>
      <c r="L6" s="136">
        <f>SUM(L7,L10,L11)</f>
        <v>4601</v>
      </c>
      <c r="M6" s="137">
        <f>M7+M10+M11</f>
        <v>99.999999999999986</v>
      </c>
      <c r="N6" s="135">
        <f>SUM(O6:P6)</f>
        <v>8591</v>
      </c>
      <c r="O6" s="136">
        <f>SUM(O7,O10,O11)</f>
        <v>4245</v>
      </c>
      <c r="P6" s="136">
        <f>SUM(P7,P10,P11)</f>
        <v>4346</v>
      </c>
      <c r="Q6" s="137">
        <f>Q7+Q10+Q11</f>
        <v>100</v>
      </c>
      <c r="R6" s="135">
        <f>SUM(S6:T6)</f>
        <v>7576</v>
      </c>
      <c r="S6" s="136">
        <f>SUM(S7,S10,S11)</f>
        <v>3624</v>
      </c>
      <c r="T6" s="136">
        <f>SUM(T7,T10,T11)</f>
        <v>3952</v>
      </c>
      <c r="U6" s="137">
        <f>U7+U10+U11</f>
        <v>100</v>
      </c>
      <c r="V6" s="135">
        <f>SUM(W6:X6)</f>
        <v>7075</v>
      </c>
      <c r="W6" s="136">
        <f>SUM(W7,W10,W11)</f>
        <v>3382</v>
      </c>
      <c r="X6" s="136">
        <f>SUM(X7,X10,X11)</f>
        <v>3693</v>
      </c>
      <c r="Y6" s="137">
        <f>Y7+Y10+Y11</f>
        <v>100</v>
      </c>
      <c r="Z6" s="135">
        <f>SUM(AA6:AB6)</f>
        <v>6757</v>
      </c>
      <c r="AA6" s="136">
        <f>SUM(AA7,AA10,AA11)</f>
        <v>3236</v>
      </c>
      <c r="AB6" s="136">
        <f>SUM(AB7,AB10,AB11)</f>
        <v>3521</v>
      </c>
      <c r="AC6" s="137">
        <f>AC7+AC10+AC11</f>
        <v>100</v>
      </c>
      <c r="AD6" s="135">
        <f>SUM(AE6:AF6)</f>
        <v>6595</v>
      </c>
      <c r="AE6" s="136">
        <f>SUM(AE7,AE10,AE11)</f>
        <v>3171</v>
      </c>
      <c r="AF6" s="136">
        <f>SUM(AF7,AF10,AF11)</f>
        <v>3424</v>
      </c>
      <c r="AG6" s="137">
        <f>AG7+AG10+AG11</f>
        <v>99.999999999999986</v>
      </c>
      <c r="AH6" s="135">
        <f>SUM(AI6:AJ6)</f>
        <v>6362</v>
      </c>
      <c r="AI6" s="136">
        <f>SUM(AI7,AI10,AI11)</f>
        <v>3020</v>
      </c>
      <c r="AJ6" s="136">
        <f>SUM(AJ7,AJ10,AJ11)</f>
        <v>3342</v>
      </c>
      <c r="AK6" s="137">
        <f>AK7+AK10+AK11</f>
        <v>100</v>
      </c>
      <c r="AL6" s="135">
        <f>SUM(AM6:AN6)</f>
        <v>6073</v>
      </c>
      <c r="AM6" s="136">
        <f>SUM(AM7,AM10,AM11)</f>
        <v>2914</v>
      </c>
      <c r="AN6" s="136">
        <f>SUM(AN7,AN10,AN11)</f>
        <v>3159</v>
      </c>
      <c r="AO6" s="137">
        <f>AO7+AO10+AO11</f>
        <v>100</v>
      </c>
      <c r="AP6" s="135">
        <f>SUM(AQ6:AR6)</f>
        <v>5778</v>
      </c>
      <c r="AQ6" s="136">
        <f>SUM(AQ7,AQ10,AQ11)</f>
        <v>2746</v>
      </c>
      <c r="AR6" s="136">
        <f>SUM(AR7,AR10,AR11)</f>
        <v>3032</v>
      </c>
      <c r="AS6" s="137">
        <f>AS7+AS10+AS11</f>
        <v>100</v>
      </c>
      <c r="AT6" s="135">
        <f>SUM(AU6:AV6)</f>
        <v>5621</v>
      </c>
      <c r="AU6" s="136">
        <f>SUM(AU7,AU10,AU11)</f>
        <v>2618</v>
      </c>
      <c r="AV6" s="136">
        <f>SUM(AV7,AV10,AV11)</f>
        <v>3003</v>
      </c>
      <c r="AW6" s="137">
        <f>AW7+AW10+AW11</f>
        <v>100</v>
      </c>
      <c r="AX6" s="135">
        <f>SUM(AY6:AZ6)</f>
        <v>5221</v>
      </c>
      <c r="AY6" s="136">
        <f>SUM(AY7,AY10,AY11)</f>
        <v>2440</v>
      </c>
      <c r="AZ6" s="136">
        <f>SUM(AZ7,AZ10,AZ11)</f>
        <v>2781</v>
      </c>
      <c r="BA6" s="137">
        <f>BA7+BA10+BA11</f>
        <v>100</v>
      </c>
      <c r="BB6" s="135">
        <f>SUM(BC6:BD6)</f>
        <v>4761</v>
      </c>
      <c r="BC6" s="136">
        <f>SUM(BC7,BC10,BC11)</f>
        <v>2206</v>
      </c>
      <c r="BD6" s="136">
        <f>SUM(BD7,BD10,BD11)</f>
        <v>2555</v>
      </c>
      <c r="BE6" s="137">
        <f>BE7+BE10+BE11</f>
        <v>100.00000000000001</v>
      </c>
      <c r="BF6" s="135">
        <f>SUM(BG6:BH6)</f>
        <v>4382</v>
      </c>
      <c r="BG6" s="136">
        <f>BG7+BG10+BG11</f>
        <v>2036</v>
      </c>
      <c r="BH6" s="136">
        <f>BH7+BH10+BH11</f>
        <v>2346</v>
      </c>
      <c r="BI6" s="137">
        <f>BI7+BI10+BI11</f>
        <v>100</v>
      </c>
    </row>
    <row r="7" spans="1:61" s="15" customFormat="1">
      <c r="A7" s="116" t="s">
        <v>206</v>
      </c>
      <c r="B7" s="133">
        <f t="shared" ref="B7:B11" si="0">SUM(C7:D7)</f>
        <v>6701</v>
      </c>
      <c r="C7" s="43">
        <f>SUM(C8:C9)</f>
        <v>3914</v>
      </c>
      <c r="D7" s="43">
        <f>SUM(D8:D9)</f>
        <v>2787</v>
      </c>
      <c r="E7" s="134">
        <f>SUM(E8:E9)</f>
        <v>77.334102712060002</v>
      </c>
      <c r="F7" s="133">
        <f t="shared" ref="F7:F11" si="1">SUM(G7:H7)</f>
        <v>7359</v>
      </c>
      <c r="G7" s="43">
        <f>SUM(G8:G9)</f>
        <v>4218</v>
      </c>
      <c r="H7" s="43">
        <f>SUM(H8:H9)</f>
        <v>3141</v>
      </c>
      <c r="I7" s="134">
        <f>SUM(I8:I9)</f>
        <v>79.129032258064527</v>
      </c>
      <c r="J7" s="133">
        <f t="shared" ref="J7:J11" si="2">SUM(K7:L7)</f>
        <v>7181</v>
      </c>
      <c r="K7" s="43">
        <f>SUM(K8:K9)</f>
        <v>4203</v>
      </c>
      <c r="L7" s="43">
        <f>SUM(L8:L9)</f>
        <v>2978</v>
      </c>
      <c r="M7" s="134">
        <f>SUM(M8:M9)</f>
        <v>77.800650054171172</v>
      </c>
      <c r="N7" s="133">
        <f t="shared" ref="N7:N11" si="3">SUM(O7:P7)</f>
        <v>6107</v>
      </c>
      <c r="O7" s="43">
        <f>SUM(O8:O9)</f>
        <v>3586</v>
      </c>
      <c r="P7" s="43">
        <f>SUM(P8:P9)</f>
        <v>2521</v>
      </c>
      <c r="Q7" s="134">
        <f>SUM(Q8:Q9)</f>
        <v>71.086020253753929</v>
      </c>
      <c r="R7" s="133">
        <f t="shared" ref="R7:R11" si="4">SUM(S7:T7)</f>
        <v>5538</v>
      </c>
      <c r="S7" s="43">
        <f>SUM(S8:S9)</f>
        <v>3153</v>
      </c>
      <c r="T7" s="43">
        <f>SUM(T8:T9)</f>
        <v>2385</v>
      </c>
      <c r="U7" s="134">
        <f>SUM(U8:U9)</f>
        <v>73.099260823653651</v>
      </c>
      <c r="V7" s="133">
        <f t="shared" ref="V7:V11" si="5">SUM(W7:X7)</f>
        <v>5009</v>
      </c>
      <c r="W7" s="43">
        <f>SUM(W8:W9)</f>
        <v>2870</v>
      </c>
      <c r="X7" s="43">
        <f>SUM(X8:X9)</f>
        <v>2139</v>
      </c>
      <c r="Y7" s="134">
        <f>SUM(Y8:Y9)</f>
        <v>70.798586572438168</v>
      </c>
      <c r="Z7" s="133">
        <f t="shared" ref="Z7" si="6">SUM(AA7:AB7)</f>
        <v>4749</v>
      </c>
      <c r="AA7" s="43">
        <f>SUM(AA8:AA9)</f>
        <v>2718</v>
      </c>
      <c r="AB7" s="43">
        <f>SUM(AB8:AB9)</f>
        <v>2031</v>
      </c>
      <c r="AC7" s="134">
        <f>SUM(AC8:AC9)</f>
        <v>70.282669823886337</v>
      </c>
      <c r="AD7" s="133">
        <f t="shared" ref="AD7" si="7">SUM(AE7:AF7)</f>
        <v>4770</v>
      </c>
      <c r="AE7" s="43">
        <f>SUM(AE8:AE9)</f>
        <v>2672</v>
      </c>
      <c r="AF7" s="43">
        <f>SUM(AF8:AF9)</f>
        <v>2098</v>
      </c>
      <c r="AG7" s="134">
        <f>SUM(AG8:AG9)</f>
        <v>72.327520849128121</v>
      </c>
      <c r="AH7" s="133">
        <f t="shared" ref="AH7" si="8">SUM(AI7:AJ7)</f>
        <v>4294</v>
      </c>
      <c r="AI7" s="43">
        <f>SUM(AI8:AI9)</f>
        <v>2411</v>
      </c>
      <c r="AJ7" s="43">
        <f>SUM(AJ8:AJ9)</f>
        <v>1883</v>
      </c>
      <c r="AK7" s="134">
        <f>SUM(AK8:AK9)</f>
        <v>67.494498585350527</v>
      </c>
      <c r="AL7" s="133">
        <f t="shared" ref="AL7" si="9">SUM(AM7:AN7)</f>
        <v>4112</v>
      </c>
      <c r="AM7" s="43">
        <f>SUM(AM8:AM9)</f>
        <v>2301</v>
      </c>
      <c r="AN7" s="43">
        <f>SUM(AN8:AN9)</f>
        <v>1811</v>
      </c>
      <c r="AO7" s="134">
        <f>SUM(AO8:AO9)</f>
        <v>67.709534002963935</v>
      </c>
      <c r="AP7" s="133">
        <f t="shared" ref="AP7" si="10">SUM(AQ7:AR7)</f>
        <v>3692</v>
      </c>
      <c r="AQ7" s="43">
        <f>SUM(AQ8:AQ9)</f>
        <v>2041</v>
      </c>
      <c r="AR7" s="43">
        <f>SUM(AR8:AR9)</f>
        <v>1651</v>
      </c>
      <c r="AS7" s="134">
        <f>SUM(AS8:AS9)</f>
        <v>63.897542402215301</v>
      </c>
      <c r="AT7" s="133">
        <f t="shared" ref="AT7" si="11">SUM(AU7:AV7)</f>
        <v>3487</v>
      </c>
      <c r="AU7" s="43">
        <f>SUM(AU8:AU9)</f>
        <v>1886</v>
      </c>
      <c r="AV7" s="43">
        <f>SUM(AV8:AV9)</f>
        <v>1601</v>
      </c>
      <c r="AW7" s="134">
        <f>SUM(AW8:AW9)</f>
        <v>62.035225048923678</v>
      </c>
      <c r="AX7" s="133">
        <f t="shared" ref="AX7" si="12">SUM(AY7:AZ7)</f>
        <v>3081</v>
      </c>
      <c r="AY7" s="43">
        <f>SUM(AY8:AY9)</f>
        <v>1662</v>
      </c>
      <c r="AZ7" s="43">
        <f>SUM(AZ8:AZ9)</f>
        <v>1419</v>
      </c>
      <c r="BA7" s="134">
        <f>SUM(BA8:BA9)</f>
        <v>59.011683585520018</v>
      </c>
      <c r="BB7" s="133">
        <f t="shared" ref="BB7" si="13">SUM(BC7:BD7)</f>
        <v>2824</v>
      </c>
      <c r="BC7" s="43">
        <f>SUM(BC8:BC9)</f>
        <v>1505</v>
      </c>
      <c r="BD7" s="43">
        <f>SUM(BD8:BD9)</f>
        <v>1319</v>
      </c>
      <c r="BE7" s="134">
        <f>SUM(BE8:BE9)</f>
        <v>59.315269901281248</v>
      </c>
      <c r="BF7" s="133">
        <f t="shared" ref="BF7" si="14">SUM(BG7:BH7)</f>
        <v>2669</v>
      </c>
      <c r="BG7" s="43">
        <f>SUM(BG8:BG9)</f>
        <v>1428</v>
      </c>
      <c r="BH7" s="43">
        <f>SUM(BH8:BH9)</f>
        <v>1241</v>
      </c>
      <c r="BI7" s="134">
        <f>SUM(BI8:BI9)</f>
        <v>60.908261068005473</v>
      </c>
    </row>
    <row r="8" spans="1:61" s="15" customFormat="1">
      <c r="A8" s="126" t="s">
        <v>207</v>
      </c>
      <c r="B8" s="145">
        <f t="shared" si="0"/>
        <v>6670</v>
      </c>
      <c r="C8" s="146">
        <v>3887</v>
      </c>
      <c r="D8" s="146">
        <v>2783</v>
      </c>
      <c r="E8" s="147">
        <f>B8/$B$6*100</f>
        <v>76.976341604154641</v>
      </c>
      <c r="F8" s="145">
        <f t="shared" si="1"/>
        <v>7313</v>
      </c>
      <c r="G8" s="146">
        <v>4178</v>
      </c>
      <c r="H8" s="146">
        <v>3135</v>
      </c>
      <c r="I8" s="147">
        <f>F8/$F$6*100</f>
        <v>78.634408602150543</v>
      </c>
      <c r="J8" s="145">
        <f t="shared" si="2"/>
        <v>7170</v>
      </c>
      <c r="K8" s="146">
        <v>4195</v>
      </c>
      <c r="L8" s="146">
        <v>2975</v>
      </c>
      <c r="M8" s="147">
        <f>J8/$J$6*100</f>
        <v>77.681473456121338</v>
      </c>
      <c r="N8" s="145">
        <f t="shared" si="3"/>
        <v>6087</v>
      </c>
      <c r="O8" s="146">
        <v>3570</v>
      </c>
      <c r="P8" s="146">
        <v>2517</v>
      </c>
      <c r="Q8" s="147">
        <f>N8/$N$6*100</f>
        <v>70.853218484460484</v>
      </c>
      <c r="R8" s="145">
        <f t="shared" si="4"/>
        <v>5518</v>
      </c>
      <c r="S8" s="146">
        <v>3143</v>
      </c>
      <c r="T8" s="146">
        <v>2375</v>
      </c>
      <c r="U8" s="147">
        <f>R8/$R$6*100</f>
        <v>72.835269271383325</v>
      </c>
      <c r="V8" s="145">
        <f t="shared" si="5"/>
        <v>4983</v>
      </c>
      <c r="W8" s="146">
        <v>2852</v>
      </c>
      <c r="X8" s="146">
        <v>2131</v>
      </c>
      <c r="Y8" s="147">
        <f>V8/$V$6*100</f>
        <v>70.431095406360427</v>
      </c>
      <c r="Z8" s="145">
        <f>SUM(AA8:AB8)</f>
        <v>4729</v>
      </c>
      <c r="AA8" s="146">
        <v>2709</v>
      </c>
      <c r="AB8" s="146">
        <v>2020</v>
      </c>
      <c r="AC8" s="147">
        <f>Z8/$Z$6*100</f>
        <v>69.986680479502738</v>
      </c>
      <c r="AD8" s="145">
        <f>SUM(AE8:AF8)</f>
        <v>4710</v>
      </c>
      <c r="AE8" s="146">
        <v>2635</v>
      </c>
      <c r="AF8" s="146">
        <v>2075</v>
      </c>
      <c r="AG8" s="147">
        <f>AD8/$AD$6*100</f>
        <v>71.4177407126611</v>
      </c>
      <c r="AH8" s="145">
        <f>SUM(AI8:AJ8)</f>
        <v>4271</v>
      </c>
      <c r="AI8" s="146">
        <v>2396</v>
      </c>
      <c r="AJ8" s="146">
        <v>1875</v>
      </c>
      <c r="AK8" s="147">
        <f>AH8/$AH$6*100</f>
        <v>67.132977051241753</v>
      </c>
      <c r="AL8" s="145">
        <f>SUM(AM8:AN8)</f>
        <v>4074</v>
      </c>
      <c r="AM8" s="146">
        <v>2276</v>
      </c>
      <c r="AN8" s="146">
        <v>1798</v>
      </c>
      <c r="AO8" s="147">
        <f>AL8/$AL$6*100</f>
        <v>67.083813601185568</v>
      </c>
      <c r="AP8" s="145">
        <f>SUM(AQ8:AR8)</f>
        <v>3653</v>
      </c>
      <c r="AQ8" s="146">
        <v>2012</v>
      </c>
      <c r="AR8" s="146">
        <v>1641</v>
      </c>
      <c r="AS8" s="147">
        <f>AP8/$AP$6*100</f>
        <v>63.222568362755283</v>
      </c>
      <c r="AT8" s="145">
        <f>SUM(AU8:AV8)</f>
        <v>3411</v>
      </c>
      <c r="AU8" s="146">
        <v>1831</v>
      </c>
      <c r="AV8" s="146">
        <v>1580</v>
      </c>
      <c r="AW8" s="147">
        <f>AT8/$AT$6*100</f>
        <v>60.68315246397438</v>
      </c>
      <c r="AX8" s="145">
        <f>SUM(AY8:AZ8)</f>
        <v>2988</v>
      </c>
      <c r="AY8" s="146">
        <v>1601</v>
      </c>
      <c r="AZ8" s="146">
        <v>1387</v>
      </c>
      <c r="BA8" s="147">
        <f>AX8/$AX$6*100</f>
        <v>57.230415629189814</v>
      </c>
      <c r="BB8" s="145">
        <f>SUM(BC8:BD8)</f>
        <v>2767</v>
      </c>
      <c r="BC8" s="146">
        <v>1472</v>
      </c>
      <c r="BD8" s="146">
        <v>1295</v>
      </c>
      <c r="BE8" s="147">
        <f>BB8/$BB$6*100</f>
        <v>58.118042428061337</v>
      </c>
      <c r="BF8" s="145">
        <f>SUM(BG8:BH8)</f>
        <v>2596</v>
      </c>
      <c r="BG8" s="146">
        <v>1376</v>
      </c>
      <c r="BH8" s="146">
        <v>1220</v>
      </c>
      <c r="BI8" s="147">
        <f>BF8/$BF$6*100</f>
        <v>59.242355089000455</v>
      </c>
    </row>
    <row r="9" spans="1:61" s="15" customFormat="1">
      <c r="A9" s="126" t="s">
        <v>208</v>
      </c>
      <c r="B9" s="145">
        <f t="shared" si="0"/>
        <v>31</v>
      </c>
      <c r="C9" s="146">
        <v>27</v>
      </c>
      <c r="D9" s="146">
        <v>4</v>
      </c>
      <c r="E9" s="147">
        <f>B9/$B$6*100</f>
        <v>0.35776110790536642</v>
      </c>
      <c r="F9" s="145">
        <f t="shared" si="1"/>
        <v>46</v>
      </c>
      <c r="G9" s="146">
        <v>40</v>
      </c>
      <c r="H9" s="146">
        <v>6</v>
      </c>
      <c r="I9" s="147">
        <f t="shared" ref="I9:I11" si="15">F9/$F$6*100</f>
        <v>0.49462365591397855</v>
      </c>
      <c r="J9" s="145">
        <f t="shared" si="2"/>
        <v>11</v>
      </c>
      <c r="K9" s="146">
        <v>8</v>
      </c>
      <c r="L9" s="146">
        <v>3</v>
      </c>
      <c r="M9" s="147">
        <f t="shared" ref="M9:M11" si="16">J9/$J$6*100</f>
        <v>0.11917659804983748</v>
      </c>
      <c r="N9" s="145">
        <f t="shared" si="3"/>
        <v>20</v>
      </c>
      <c r="O9" s="146">
        <v>16</v>
      </c>
      <c r="P9" s="146">
        <v>4</v>
      </c>
      <c r="Q9" s="147">
        <f t="shared" ref="Q9:Q11" si="17">N9/$N$6*100</f>
        <v>0.23280176929344662</v>
      </c>
      <c r="R9" s="145">
        <f t="shared" si="4"/>
        <v>20</v>
      </c>
      <c r="S9" s="146">
        <v>10</v>
      </c>
      <c r="T9" s="146">
        <v>10</v>
      </c>
      <c r="U9" s="147">
        <f t="shared" ref="U9:U11" si="18">R9/$R$6*100</f>
        <v>0.26399155227032733</v>
      </c>
      <c r="V9" s="145">
        <f t="shared" si="5"/>
        <v>26</v>
      </c>
      <c r="W9" s="146">
        <v>18</v>
      </c>
      <c r="X9" s="146">
        <v>8</v>
      </c>
      <c r="Y9" s="147">
        <f t="shared" ref="Y9:Y11" si="19">V9/$V$6*100</f>
        <v>0.36749116607773852</v>
      </c>
      <c r="Z9" s="145">
        <f>SUM(AA9:AB9)</f>
        <v>20</v>
      </c>
      <c r="AA9" s="146">
        <v>9</v>
      </c>
      <c r="AB9" s="146">
        <v>11</v>
      </c>
      <c r="AC9" s="147">
        <f t="shared" ref="AC9:AC11" si="20">Z9/$Z$6*100</f>
        <v>0.29598934438360219</v>
      </c>
      <c r="AD9" s="145">
        <f>SUM(AE9:AF9)</f>
        <v>60</v>
      </c>
      <c r="AE9" s="146">
        <v>37</v>
      </c>
      <c r="AF9" s="146">
        <v>23</v>
      </c>
      <c r="AG9" s="147">
        <f t="shared" ref="AG9:AG11" si="21">AD9/$AD$6*100</f>
        <v>0.90978013646702049</v>
      </c>
      <c r="AH9" s="145">
        <f>SUM(AI9:AJ9)</f>
        <v>23</v>
      </c>
      <c r="AI9" s="146">
        <v>15</v>
      </c>
      <c r="AJ9" s="146">
        <v>8</v>
      </c>
      <c r="AK9" s="147">
        <f t="shared" ref="AK9:AK11" si="22">AH9/$AH$6*100</f>
        <v>0.3615215341087708</v>
      </c>
      <c r="AL9" s="145">
        <f>SUM(AM9:AN9)</f>
        <v>38</v>
      </c>
      <c r="AM9" s="146">
        <v>25</v>
      </c>
      <c r="AN9" s="146">
        <v>13</v>
      </c>
      <c r="AO9" s="147">
        <f t="shared" ref="AO9:AO11" si="23">AL9/$AL$6*100</f>
        <v>0.6257204017783633</v>
      </c>
      <c r="AP9" s="145">
        <f>SUM(AQ9:AR9)</f>
        <v>39</v>
      </c>
      <c r="AQ9" s="146">
        <v>29</v>
      </c>
      <c r="AR9" s="146">
        <v>10</v>
      </c>
      <c r="AS9" s="147">
        <f t="shared" ref="AS9:AS11" si="24">AP9/$AP$6*100</f>
        <v>0.67497403946002077</v>
      </c>
      <c r="AT9" s="145">
        <f>SUM(AU9:AV9)</f>
        <v>76</v>
      </c>
      <c r="AU9" s="146">
        <v>55</v>
      </c>
      <c r="AV9" s="146">
        <v>21</v>
      </c>
      <c r="AW9" s="147">
        <f t="shared" ref="AW9:AW11" si="25">AT9/$AT$6*100</f>
        <v>1.3520725849492974</v>
      </c>
      <c r="AX9" s="145">
        <f>SUM(AY9:AZ9)</f>
        <v>93</v>
      </c>
      <c r="AY9" s="146">
        <v>61</v>
      </c>
      <c r="AZ9" s="146">
        <v>32</v>
      </c>
      <c r="BA9" s="147">
        <f t="shared" ref="BA9:BA11" si="26">AX9/$AX$6*100</f>
        <v>1.781267956330205</v>
      </c>
      <c r="BB9" s="145">
        <f>SUM(BC9:BD9)</f>
        <v>57</v>
      </c>
      <c r="BC9" s="146">
        <v>33</v>
      </c>
      <c r="BD9" s="146">
        <v>24</v>
      </c>
      <c r="BE9" s="147">
        <f t="shared" ref="BE9:BE11" si="27">BB9/$BB$6*100</f>
        <v>1.1972274732199117</v>
      </c>
      <c r="BF9" s="145">
        <f>SUM(BG9:BH9)</f>
        <v>73</v>
      </c>
      <c r="BG9" s="146">
        <v>52</v>
      </c>
      <c r="BH9" s="146">
        <v>21</v>
      </c>
      <c r="BI9" s="147">
        <f t="shared" ref="BI9:BI11" si="28">BF9/$BF$6*100</f>
        <v>1.6659059790050206</v>
      </c>
    </row>
    <row r="10" spans="1:61" s="15" customFormat="1">
      <c r="A10" s="138" t="s">
        <v>209</v>
      </c>
      <c r="B10" s="139">
        <f t="shared" si="0"/>
        <v>1964</v>
      </c>
      <c r="C10" s="140">
        <v>414</v>
      </c>
      <c r="D10" s="140">
        <v>1550</v>
      </c>
      <c r="E10" s="141">
        <f t="shared" ref="E10:E11" si="29">B10/$B$6*100</f>
        <v>22.665897287939988</v>
      </c>
      <c r="F10" s="139">
        <f t="shared" si="1"/>
        <v>1941</v>
      </c>
      <c r="G10" s="140">
        <v>387</v>
      </c>
      <c r="H10" s="140">
        <v>1554</v>
      </c>
      <c r="I10" s="141">
        <f t="shared" si="15"/>
        <v>20.870967741935484</v>
      </c>
      <c r="J10" s="139">
        <f t="shared" si="2"/>
        <v>2046</v>
      </c>
      <c r="K10" s="140">
        <v>425</v>
      </c>
      <c r="L10" s="140">
        <v>1621</v>
      </c>
      <c r="M10" s="141">
        <f t="shared" si="16"/>
        <v>22.166847237269771</v>
      </c>
      <c r="N10" s="139">
        <f t="shared" si="3"/>
        <v>2484</v>
      </c>
      <c r="O10" s="140">
        <v>659</v>
      </c>
      <c r="P10" s="140">
        <v>1825</v>
      </c>
      <c r="Q10" s="141">
        <f t="shared" si="17"/>
        <v>28.913979746246071</v>
      </c>
      <c r="R10" s="139">
        <f t="shared" si="4"/>
        <v>2038</v>
      </c>
      <c r="S10" s="140">
        <v>471</v>
      </c>
      <c r="T10" s="140">
        <v>1567</v>
      </c>
      <c r="U10" s="141">
        <f t="shared" si="18"/>
        <v>26.900739176346356</v>
      </c>
      <c r="V10" s="139">
        <f t="shared" si="5"/>
        <v>2066</v>
      </c>
      <c r="W10" s="140">
        <v>512</v>
      </c>
      <c r="X10" s="140">
        <v>1554</v>
      </c>
      <c r="Y10" s="141">
        <f t="shared" si="19"/>
        <v>29.201413427561839</v>
      </c>
      <c r="Z10" s="139">
        <f>SUM(AA10:AB10)</f>
        <v>2008</v>
      </c>
      <c r="AA10" s="140">
        <v>518</v>
      </c>
      <c r="AB10" s="140">
        <v>1490</v>
      </c>
      <c r="AC10" s="141">
        <f t="shared" si="20"/>
        <v>29.717330176113659</v>
      </c>
      <c r="AD10" s="139">
        <f>SUM(AE10:AF10)</f>
        <v>1825</v>
      </c>
      <c r="AE10" s="140">
        <v>499</v>
      </c>
      <c r="AF10" s="140">
        <v>1326</v>
      </c>
      <c r="AG10" s="141">
        <f t="shared" si="21"/>
        <v>27.672479150871869</v>
      </c>
      <c r="AH10" s="139">
        <f>SUM(AI10:AJ10)</f>
        <v>2068</v>
      </c>
      <c r="AI10" s="140">
        <v>609</v>
      </c>
      <c r="AJ10" s="140">
        <v>1459</v>
      </c>
      <c r="AK10" s="141">
        <f t="shared" si="22"/>
        <v>32.50550141464948</v>
      </c>
      <c r="AL10" s="139">
        <f>SUM(AM10:AN10)</f>
        <v>1957</v>
      </c>
      <c r="AM10" s="140">
        <v>613</v>
      </c>
      <c r="AN10" s="140">
        <v>1344</v>
      </c>
      <c r="AO10" s="141">
        <f t="shared" si="23"/>
        <v>32.224600691585707</v>
      </c>
      <c r="AP10" s="139">
        <f>SUM(AQ10:AR10)</f>
        <v>2082</v>
      </c>
      <c r="AQ10" s="140">
        <v>704</v>
      </c>
      <c r="AR10" s="140">
        <v>1378</v>
      </c>
      <c r="AS10" s="141">
        <f t="shared" si="24"/>
        <v>36.033229491173415</v>
      </c>
      <c r="AT10" s="139">
        <f>SUM(AU10:AV10)</f>
        <v>2131</v>
      </c>
      <c r="AU10" s="140">
        <v>732</v>
      </c>
      <c r="AV10" s="140">
        <v>1399</v>
      </c>
      <c r="AW10" s="141">
        <f t="shared" si="25"/>
        <v>37.911403664828327</v>
      </c>
      <c r="AX10" s="139">
        <f>SUM(AY10:AZ10)</f>
        <v>2139</v>
      </c>
      <c r="AY10" s="140">
        <v>778</v>
      </c>
      <c r="AZ10" s="140">
        <v>1361</v>
      </c>
      <c r="BA10" s="141">
        <f t="shared" si="26"/>
        <v>40.969162995594715</v>
      </c>
      <c r="BB10" s="139">
        <f>SUM(BC10:BD10)</f>
        <v>1925</v>
      </c>
      <c r="BC10" s="140">
        <v>697</v>
      </c>
      <c r="BD10" s="140">
        <v>1228</v>
      </c>
      <c r="BE10" s="141">
        <f t="shared" si="27"/>
        <v>40.432682209619827</v>
      </c>
      <c r="BF10" s="139">
        <f>SUM(BG10:BH10)</f>
        <v>1709</v>
      </c>
      <c r="BG10" s="140">
        <v>606</v>
      </c>
      <c r="BH10" s="140">
        <v>1103</v>
      </c>
      <c r="BI10" s="141">
        <f t="shared" si="28"/>
        <v>39.000456412596989</v>
      </c>
    </row>
    <row r="11" spans="1:61" s="16" customFormat="1">
      <c r="A11" s="124" t="s">
        <v>210</v>
      </c>
      <c r="B11" s="22">
        <f t="shared" si="0"/>
        <v>0</v>
      </c>
      <c r="C11" s="125">
        <v>0</v>
      </c>
      <c r="D11" s="125">
        <v>0</v>
      </c>
      <c r="E11" s="55">
        <f t="shared" si="29"/>
        <v>0</v>
      </c>
      <c r="F11" s="22">
        <f t="shared" si="1"/>
        <v>0</v>
      </c>
      <c r="G11" s="125">
        <v>0</v>
      </c>
      <c r="H11" s="125">
        <v>0</v>
      </c>
      <c r="I11" s="55">
        <f t="shared" si="15"/>
        <v>0</v>
      </c>
      <c r="J11" s="22">
        <f t="shared" si="2"/>
        <v>3</v>
      </c>
      <c r="K11" s="125">
        <v>1</v>
      </c>
      <c r="L11" s="125">
        <v>2</v>
      </c>
      <c r="M11" s="55">
        <f t="shared" si="16"/>
        <v>3.2502708559046592E-2</v>
      </c>
      <c r="N11" s="22">
        <f t="shared" si="3"/>
        <v>0</v>
      </c>
      <c r="O11" s="125">
        <v>0</v>
      </c>
      <c r="P11" s="125">
        <v>0</v>
      </c>
      <c r="Q11" s="55">
        <f t="shared" si="17"/>
        <v>0</v>
      </c>
      <c r="R11" s="22">
        <f t="shared" si="4"/>
        <v>0</v>
      </c>
      <c r="S11" s="125">
        <v>0</v>
      </c>
      <c r="T11" s="125">
        <v>0</v>
      </c>
      <c r="U11" s="55">
        <f t="shared" si="18"/>
        <v>0</v>
      </c>
      <c r="V11" s="22">
        <f t="shared" si="5"/>
        <v>0</v>
      </c>
      <c r="W11" s="125">
        <v>0</v>
      </c>
      <c r="X11" s="125">
        <v>0</v>
      </c>
      <c r="Y11" s="55">
        <f t="shared" si="19"/>
        <v>0</v>
      </c>
      <c r="Z11" s="22">
        <f>SUM(AA11:AB11)</f>
        <v>0</v>
      </c>
      <c r="AA11" s="125">
        <v>0</v>
      </c>
      <c r="AB11" s="125">
        <v>0</v>
      </c>
      <c r="AC11" s="55">
        <f t="shared" si="20"/>
        <v>0</v>
      </c>
      <c r="AD11" s="22">
        <f>SUM(AE11:AF11)</f>
        <v>0</v>
      </c>
      <c r="AE11" s="125">
        <v>0</v>
      </c>
      <c r="AF11" s="125">
        <v>0</v>
      </c>
      <c r="AG11" s="55">
        <f t="shared" si="21"/>
        <v>0</v>
      </c>
      <c r="AH11" s="22">
        <f>SUM(AI11:AJ11)</f>
        <v>0</v>
      </c>
      <c r="AI11" s="125">
        <v>0</v>
      </c>
      <c r="AJ11" s="125">
        <v>0</v>
      </c>
      <c r="AK11" s="55">
        <f t="shared" si="22"/>
        <v>0</v>
      </c>
      <c r="AL11" s="22">
        <f>SUM(AM11:AN11)</f>
        <v>4</v>
      </c>
      <c r="AM11" s="125">
        <v>0</v>
      </c>
      <c r="AN11" s="125">
        <v>4</v>
      </c>
      <c r="AO11" s="55">
        <f t="shared" si="23"/>
        <v>6.5865305450354031E-2</v>
      </c>
      <c r="AP11" s="22">
        <f>SUM(AQ11:AR11)</f>
        <v>4</v>
      </c>
      <c r="AQ11" s="125">
        <v>1</v>
      </c>
      <c r="AR11" s="125">
        <v>3</v>
      </c>
      <c r="AS11" s="55">
        <f t="shared" si="24"/>
        <v>6.9228106611284188E-2</v>
      </c>
      <c r="AT11" s="22">
        <f>SUM(AU11:AV11)</f>
        <v>3</v>
      </c>
      <c r="AU11" s="125">
        <v>0</v>
      </c>
      <c r="AV11" s="125">
        <v>3</v>
      </c>
      <c r="AW11" s="55">
        <f t="shared" si="25"/>
        <v>5.3371286247998577E-2</v>
      </c>
      <c r="AX11" s="22">
        <f>SUM(AY11:AZ11)</f>
        <v>1</v>
      </c>
      <c r="AY11" s="125">
        <v>0</v>
      </c>
      <c r="AZ11" s="125">
        <v>1</v>
      </c>
      <c r="BA11" s="55">
        <f t="shared" si="26"/>
        <v>1.9153418885271022E-2</v>
      </c>
      <c r="BB11" s="22">
        <f>SUM(BC11:BD11)</f>
        <v>12</v>
      </c>
      <c r="BC11" s="125">
        <v>4</v>
      </c>
      <c r="BD11" s="125">
        <v>8</v>
      </c>
      <c r="BE11" s="55">
        <f t="shared" si="27"/>
        <v>0.25204788909892878</v>
      </c>
      <c r="BF11" s="22">
        <f>SUM(BG11:BH11)</f>
        <v>4</v>
      </c>
      <c r="BG11" s="125">
        <v>2</v>
      </c>
      <c r="BH11" s="125">
        <v>2</v>
      </c>
      <c r="BI11" s="55">
        <f t="shared" si="28"/>
        <v>9.1282519397535372E-2</v>
      </c>
    </row>
  </sheetData>
  <mergeCells count="16">
    <mergeCell ref="AL3:AO3"/>
    <mergeCell ref="A3:A4"/>
    <mergeCell ref="B3:E3"/>
    <mergeCell ref="F3:I3"/>
    <mergeCell ref="J3:M3"/>
    <mergeCell ref="N3:Q3"/>
    <mergeCell ref="R3:U3"/>
    <mergeCell ref="V3:Y3"/>
    <mergeCell ref="Z3:AC3"/>
    <mergeCell ref="AD3:AG3"/>
    <mergeCell ref="AH3:AK3"/>
    <mergeCell ref="AP3:AS3"/>
    <mergeCell ref="AT3:AW3"/>
    <mergeCell ref="AX3:BA3"/>
    <mergeCell ref="BB3:BE3"/>
    <mergeCell ref="BF3:BI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4" manualBreakCount="4">
    <brk id="13" max="1048575" man="1"/>
    <brk id="25" max="1048575" man="1"/>
    <brk id="37" max="1048575" man="1"/>
    <brk id="49" max="1048575" man="1"/>
  </colBreaks>
  <ignoredErrors>
    <ignoredError sqref="C7:D7 G7:H7 K7:L7 O7:P7 S7:T7 W7:X7 AA7:AB7 AE7:AF7 AI7:AJ7 AM7:AN7 AQ7:AR7 AU7:AV7 AY7:AZ7 BC7" formulaRange="1"/>
    <ignoredError sqref="F7 J7 N7 R7 V7 Z7 AD7 AH7 AL7 AP7 AT7 AX7 BB7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概要</vt:lpstr>
      <vt:lpstr>1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3</vt:lpstr>
      <vt:lpstr>'1'!Print_Area</vt:lpstr>
      <vt:lpstr>'2-1'!Print_Area</vt:lpstr>
      <vt:lpstr>概要!Print_Area</vt:lpstr>
      <vt:lpstr>'1'!Print_Titles</vt:lpstr>
      <vt:lpstr>'2-1'!Print_Titles</vt:lpstr>
      <vt:lpstr>'2-10'!Print_Titles</vt:lpstr>
      <vt:lpstr>'2-2'!Print_Titles</vt:lpstr>
      <vt:lpstr>'2-3'!Print_Titles</vt:lpstr>
      <vt:lpstr>'2-4'!Print_Titles</vt:lpstr>
      <vt:lpstr>'2-5'!Print_Titles</vt:lpstr>
      <vt:lpstr>'2-6'!Print_Titles</vt:lpstr>
      <vt:lpstr>'2-7'!Print_Titles</vt:lpstr>
      <vt:lpstr>'2-8'!Print_Titles</vt:lpstr>
      <vt:lpstr>'2-9'!Print_Titles</vt:lpstr>
      <vt:lpstr>'3'!Print_Titles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2022-08-02T07:57:44Z</dcterms:modified>
</cp:coreProperties>
</file>